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簿記一巡" sheetId="1" state="visible" r:id="rId2"/>
    <sheet name="仕訳帳・設定" sheetId="2" state="visible" r:id="rId3"/>
    <sheet name="総勘定元帳" sheetId="3" state="visible" r:id="rId4"/>
    <sheet name="損益計算書" sheetId="4" state="visible" r:id="rId5"/>
    <sheet name="貸借対照表" sheetId="5" state="visible" r:id="rId6"/>
    <sheet name="減価償却" sheetId="6" state="visible" r:id="rId7"/>
    <sheet name="可処分試算" sheetId="7" state="visible" r:id="rId8"/>
    <sheet name="可処分試算_専従者給与なし" sheetId="8" state="hidden" r:id="rId9"/>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<sst xmlns="http://schemas.openxmlformats.org/spreadsheetml/2006/main" count="763" uniqueCount="456">
  <si>
    <r>
      <rPr>
        <sz val="16"/>
        <rFont val="ＭＳ Ｐゴシック"/>
        <family val="3"/>
        <charset val="128"/>
      </rPr>
      <t xml:space="preserve">　　　　　　　申告簿記</t>
    </r>
    <r>
      <rPr>
        <sz val="12"/>
        <rFont val="ＭＳ Ｐゴシック"/>
        <family val="3"/>
        <charset val="128"/>
      </rPr>
      <t xml:space="preserve">シートの</t>
    </r>
    <r>
      <rPr>
        <sz val="16"/>
        <rFont val="ＭＳ Ｐゴシック"/>
        <family val="3"/>
        <charset val="128"/>
      </rPr>
      <t xml:space="preserve">一巡メニュー</t>
    </r>
  </si>
  <si>
    <t xml:space="preserve">簿記開始／毎年</t>
  </si>
  <si>
    <t xml:space="preserve">今年もサクサクやるぞ！決算書完成目標は会計期間終了の翌月中に。２月から営農全開。</t>
  </si>
  <si>
    <t xml:space="preserve">1 今年度シート準備</t>
  </si>
  <si>
    <t xml:space="preserve">初年目はノートパソコン準備。エクセルなくてもフリーｏｆｆｉｃｅで大丈夫。
入力前の空き仕訳帳を作成、又は前年から引き継ぎ作成。</t>
  </si>
  <si>
    <t xml:space="preserve">2 原始記録を整備</t>
  </si>
  <si>
    <t xml:space="preserve">１年１冊クリアファイル、家計と通帳分離、現金取引削減</t>
  </si>
  <si>
    <t xml:space="preserve">納得いくまで繰り返し</t>
  </si>
  <si>
    <r>
      <rPr>
        <sz val="10"/>
        <color rgb="FFFF0000"/>
        <rFont val="ＭＳ Ｐゴシック"/>
        <family val="3"/>
        <charset val="128"/>
      </rPr>
      <t xml:space="preserve">3 日常仕訳・申告簿記シート
</t>
    </r>
    <r>
      <rPr>
        <sz val="10"/>
        <rFont val="ＭＳ Ｐゴシック"/>
        <family val="3"/>
        <charset val="128"/>
      </rPr>
      <t xml:space="preserve">仕訳帳・設定（科目登録・仕訳辞書）</t>
    </r>
  </si>
  <si>
    <r>
      <rPr>
        <sz val="9"/>
        <rFont val="ＭＳ Ｐゴシック"/>
        <family val="3"/>
        <charset val="128"/>
      </rPr>
      <t xml:space="preserve">表アプリの簿記シート
  d 仕訳帳  </t>
    </r>
    <r>
      <rPr>
        <sz val="8"/>
        <rFont val="ＭＳ Ｐゴシック"/>
        <family val="3"/>
        <charset val="128"/>
      </rPr>
      <t xml:space="preserve">(データベース、初期設定1,000行～増やせます、多過ぎても計算遅延あり)
</t>
    </r>
    <r>
      <rPr>
        <sz val="9"/>
        <rFont val="ＭＳ Ｐゴシック"/>
        <family val="3"/>
        <charset val="128"/>
      </rPr>
      <t xml:space="preserve">  A 科目登録兼 b合計残高試算表   </t>
    </r>
    <r>
      <rPr>
        <sz val="8"/>
        <rFont val="ＭＳ Ｐゴシック"/>
        <family val="3"/>
        <charset val="128"/>
      </rPr>
      <t xml:space="preserve">(科目マスター、国税準拠、削除、追加できます。)
</t>
    </r>
    <r>
      <rPr>
        <sz val="9"/>
        <rFont val="ＭＳ Ｐゴシック"/>
        <family val="3"/>
        <charset val="128"/>
      </rPr>
      <t xml:space="preserve">  c 仕訳登録  </t>
    </r>
    <r>
      <rPr>
        <sz val="8"/>
        <rFont val="ＭＳ Ｐゴシック"/>
        <family val="3"/>
        <charset val="128"/>
      </rPr>
      <t xml:space="preserve">（仕訳辞書マスター、初期設定120行～増やせます。）</t>
    </r>
  </si>
  <si>
    <t xml:space="preserve">8 可処分試算結果を
自己診断</t>
  </si>
  <si>
    <t xml:space="preserve">4 決算仕訳（減価償却・他）</t>
  </si>
  <si>
    <t xml:space="preserve">国税庁作成コーナー
H**決算書等データ.data　で保存</t>
  </si>
  <si>
    <t xml:space="preserve">・所得税
・住民税
・消費税
・社会保険
・専従者給与
・可処分金</t>
  </si>
  <si>
    <t xml:space="preserve">5 決算書　（国税様式）</t>
  </si>
  <si>
    <r>
      <rPr>
        <sz val="10"/>
        <rFont val="ＭＳ Ｐゴシック"/>
        <family val="3"/>
        <charset val="128"/>
      </rPr>
      <t xml:space="preserve">国税庁作成コーナー
</t>
    </r>
    <r>
      <rPr>
        <sz val="8"/>
        <rFont val="ＭＳ Ｐゴシック"/>
        <family val="3"/>
        <charset val="128"/>
      </rPr>
      <t xml:space="preserve">申告簿記シートの損益、貸借シートから転記</t>
    </r>
  </si>
  <si>
    <t xml:space="preserve">6 申告書　（申告書B）</t>
  </si>
  <si>
    <r>
      <rPr>
        <sz val="10"/>
        <rFont val="ＭＳ Ｐゴシック"/>
        <family val="3"/>
        <charset val="128"/>
      </rPr>
      <t xml:space="preserve">国税庁作成コーナー
</t>
    </r>
    <r>
      <rPr>
        <sz val="8"/>
        <rFont val="ＭＳ Ｐゴシック"/>
        <family val="3"/>
        <charset val="128"/>
      </rPr>
      <t xml:space="preserve">申告簿記シートの事業主貸から内容転記</t>
    </r>
  </si>
  <si>
    <r>
      <rPr>
        <sz val="10"/>
        <rFont val="ＭＳ Ｐゴシック"/>
        <family val="3"/>
        <charset val="128"/>
      </rPr>
      <t xml:space="preserve">7 可処分試算・</t>
    </r>
    <r>
      <rPr>
        <sz val="10"/>
        <color rgb="FFFF0000"/>
        <rFont val="ＭＳ Ｐゴシック"/>
        <family val="3"/>
        <charset val="128"/>
      </rPr>
      <t xml:space="preserve">申告簿記シート</t>
    </r>
  </si>
  <si>
    <t xml:space="preserve">・所得税 ・住民税 ・消費税 ・社会保険
・専従者給与 ・可処分金</t>
  </si>
  <si>
    <t xml:space="preserve">9 申告送信(書類)納税(口座振込)</t>
  </si>
  <si>
    <r>
      <rPr>
        <sz val="10"/>
        <rFont val="ＭＳ Ｐゴシック"/>
        <family val="3"/>
        <charset val="128"/>
      </rPr>
      <t xml:space="preserve">e-tax</t>
    </r>
    <r>
      <rPr>
        <sz val="9"/>
        <rFont val="ＭＳ Ｐゴシック"/>
        <family val="3"/>
        <charset val="128"/>
      </rPr>
      <t xml:space="preserve">(H30年度分から認証カード不要）
（又は税務署・役場・青申会へ提出）</t>
    </r>
  </si>
  <si>
    <t xml:space="preserve">10 次年度シート作成</t>
  </si>
  <si>
    <t xml:space="preserve">頭の中が簿記になっているうちに翌年シートも作りましょう。
シートを別名保存、前年仕訳データ削除、科目見直し、仕訳登録見直し、科目残高書換。</t>
  </si>
  <si>
    <t xml:space="preserve">H**申告簿記シート(農業).xls 又は.ods</t>
  </si>
  <si>
    <t xml:space="preserve">簿記終了</t>
  </si>
  <si>
    <t xml:space="preserve">お疲れ様でした。</t>
  </si>
  <si>
    <t xml:space="preserve"> 次年度申告へ、もっとスマートに</t>
  </si>
  <si>
    <t xml:space="preserve">ご参考</t>
  </si>
  <si>
    <t xml:space="preserve">・入力例（簿記３級問題＋決算）を見て、入力部分をご想像ください。月日、摘要文がなくても集計してくれます。</t>
  </si>
  <si>
    <t xml:space="preserve">・[仕訳帳・設定]シートのみで決算までできます。その他のシートは削除してかまいません。[仕訳帳・設定]のデータを参照して、必要な様式で表示しているだけです。</t>
  </si>
  <si>
    <t xml:space="preserve">・様式の異なるシートの加除を気軽にするため、名前（範囲）をつかいません。[仕訳帳・設定]シートの中だけで計算式は完結しています。</t>
  </si>
  <si>
    <t xml:space="preserve">・計算式は１行目を全行（最終行まで）にコピーして作りました。（計算式の行番号は自動で変わります）誤って消しても未入力の計算式のある行からコピーすると復活します。</t>
  </si>
  <si>
    <t xml:space="preserve">・摘要欄や科目欄は計算式や入力規則（リスト）が上書きで消されますが、未入力のセルからコピーで元に戻せます。</t>
  </si>
  <si>
    <t xml:space="preserve">・条件付き書式で仕訳帳と総勘定元帳を伝票風に飾ってありますが、目障りや不都合がありましたら削除してスッキリします。</t>
  </si>
  <si>
    <t xml:space="preserve">2019/12/10  試算表修正、</t>
  </si>
  <si>
    <t xml:space="preserve">他の表では、科目をコード又はリスト選択します</t>
  </si>
  <si>
    <t xml:space="preserve">１行仕訳方式。複合仕訳は分解して、１行仕訳の組み合わせで実現。出納帳形式は１行仕訳のみである。</t>
  </si>
  <si>
    <r>
      <rPr>
        <sz val="8"/>
        <color rgb="FF800000"/>
        <rFont val="ＭＳ Ｐゴシック"/>
        <family val="3"/>
        <charset val="128"/>
      </rPr>
      <t xml:space="preserve">2020/1/31  </t>
    </r>
    <r>
      <rPr>
        <sz val="8"/>
        <color rgb="FF999999"/>
        <rFont val="ＭＳ Ｐゴシック"/>
        <family val="3"/>
        <charset val="128"/>
      </rPr>
      <t xml:space="preserve"> xlsx版(ＥＸＣＥＬでの元帳不具合解消)</t>
    </r>
  </si>
  <si>
    <r>
      <rPr>
        <sz val="10"/>
        <rFont val="ＭＳ Ｐゴシック"/>
        <family val="3"/>
        <charset val="128"/>
      </rPr>
      <t xml:space="preserve">　    a </t>
    </r>
    <r>
      <rPr>
        <b val="true"/>
        <sz val="10"/>
        <rFont val="ＭＳ Ｐゴシック"/>
        <family val="3"/>
        <charset val="128"/>
      </rPr>
      <t xml:space="preserve">科目登録</t>
    </r>
  </si>
  <si>
    <r>
      <rPr>
        <sz val="8"/>
        <rFont val="ＭＳ Ｐゴシック"/>
        <family val="3"/>
        <charset val="128"/>
      </rPr>
      <t xml:space="preserve"> </t>
    </r>
    <r>
      <rPr>
        <sz val="10"/>
        <rFont val="ＭＳ Ｐゴシック"/>
        <family val="3"/>
        <charset val="128"/>
      </rPr>
      <t xml:space="preserve">開始残高 </t>
    </r>
    <r>
      <rPr>
        <sz val="8"/>
        <rFont val="ＭＳ Ｐゴシック"/>
        <family val="3"/>
        <charset val="128"/>
      </rPr>
      <t xml:space="preserve">(前年12/31から引継ぎ入力) </t>
    </r>
  </si>
  <si>
    <r>
      <rPr>
        <sz val="8"/>
        <rFont val="ＭＳ Ｐゴシック"/>
        <family val="3"/>
        <charset val="128"/>
      </rPr>
      <t xml:space="preserve">兼　</t>
    </r>
    <r>
      <rPr>
        <sz val="10"/>
        <rFont val="ＭＳ Ｐゴシック"/>
        <family val="3"/>
        <charset val="128"/>
      </rPr>
      <t xml:space="preserve">b</t>
    </r>
    <r>
      <rPr>
        <b val="true"/>
        <sz val="10"/>
        <rFont val="ＭＳ Ｐゴシック"/>
        <family val="3"/>
        <charset val="128"/>
      </rPr>
      <t xml:space="preserve"> 合計残高試算表</t>
    </r>
  </si>
  <si>
    <r>
      <rPr>
        <sz val="10"/>
        <rFont val="ＭＳ Ｐゴシック"/>
        <family val="3"/>
        <charset val="128"/>
      </rPr>
      <t xml:space="preserve">　　　c </t>
    </r>
    <r>
      <rPr>
        <b val="true"/>
        <sz val="10"/>
        <rFont val="ＭＳ Ｐゴシック"/>
        <family val="3"/>
        <charset val="128"/>
      </rPr>
      <t xml:space="preserve">仕訳辞書</t>
    </r>
    <r>
      <rPr>
        <sz val="10"/>
        <rFont val="ＭＳ Ｐゴシック"/>
        <family val="3"/>
        <charset val="128"/>
      </rPr>
      <t xml:space="preserve">　</t>
    </r>
    <r>
      <rPr>
        <sz val="8"/>
        <rFont val="ＭＳ Ｐゴシック"/>
        <family val="3"/>
        <charset val="128"/>
      </rPr>
      <t xml:space="preserve">（毎回出てくる仕訳は登録しておくと仕訳帳で呼び出せます。通帳の印字文を摘要にします。）</t>
    </r>
  </si>
  <si>
    <r>
      <rPr>
        <sz val="10"/>
        <rFont val="ＭＳ Ｐゴシック"/>
        <family val="3"/>
        <charset val="128"/>
      </rPr>
      <t xml:space="preserve">　　d </t>
    </r>
    <r>
      <rPr>
        <b val="true"/>
        <sz val="10"/>
        <rFont val="ＭＳ Ｐゴシック"/>
        <family val="3"/>
        <charset val="128"/>
      </rPr>
      <t xml:space="preserve">仕訳帳</t>
    </r>
    <r>
      <rPr>
        <sz val="8"/>
        <rFont val="ＭＳ Ｐゴシック"/>
        <family val="3"/>
        <charset val="128"/>
      </rPr>
      <t xml:space="preserve">データベース</t>
    </r>
    <r>
      <rPr>
        <sz val="10"/>
        <rFont val="ＭＳ Ｐゴシック"/>
        <family val="3"/>
        <charset val="128"/>
      </rPr>
      <t xml:space="preserve">　</t>
    </r>
    <r>
      <rPr>
        <sz val="8"/>
        <rFont val="ＭＳ Ｐゴシック"/>
        <family val="3"/>
        <charset val="128"/>
      </rPr>
      <t xml:space="preserve">　（　日常の取引を入力します。　出納帳科目を指定し残高を確認すると入力ミスを防げます。　）</t>
    </r>
  </si>
  <si>
    <r>
      <rPr>
        <sz val="10"/>
        <color rgb="FF3333FF"/>
        <rFont val="ＭＳ Ｐゴシック"/>
        <family val="3"/>
        <charset val="128"/>
      </rPr>
      <t xml:space="preserve">▼</t>
    </r>
    <r>
      <rPr>
        <b val="true"/>
        <sz val="10"/>
        <rFont val="ＭＳ Ｐゴシック"/>
        <family val="3"/>
        <charset val="128"/>
      </rPr>
      <t xml:space="preserve">出納帳</t>
    </r>
    <r>
      <rPr>
        <sz val="10"/>
        <rFont val="ＭＳ Ｐゴシック"/>
        <family val="3"/>
        <charset val="128"/>
      </rPr>
      <t xml:space="preserve">科目</t>
    </r>
  </si>
  <si>
    <r>
      <rPr>
        <b val="true"/>
        <sz val="10"/>
        <rFont val="ＭＳ Ｐゴシック"/>
        <family val="3"/>
        <charset val="128"/>
      </rPr>
      <t xml:space="preserve">元帳</t>
    </r>
    <r>
      <rPr>
        <sz val="8"/>
        <rFont val="ＭＳ Ｐゴシック"/>
        <family val="3"/>
        <charset val="128"/>
      </rPr>
      <t xml:space="preserve">作業域</t>
    </r>
  </si>
  <si>
    <t xml:space="preserve">　国税決算書準拠、入力は白地のみ、網掛け部分は自動計算</t>
  </si>
  <si>
    <t xml:space="preserve">　IFSUM関数で仕訳データベースを集計・自動生成</t>
  </si>
  <si>
    <t xml:space="preserve">自動生成</t>
  </si>
  <si>
    <t xml:space="preserve">　原始記録別の体系に</t>
  </si>
  <si>
    <t xml:space="preserve">　科目の入力は、コード／リスト、どちらでもできます。</t>
  </si>
  <si>
    <t xml:space="preserve">　仕訳の入力は、コード/リスト、どちらでもできます。　　試算表へはコードでなく　▼科目欄　から転記されます。</t>
  </si>
  <si>
    <t xml:space="preserve">科目コード</t>
  </si>
  <si>
    <t xml:space="preserve">勘定科目名</t>
  </si>
  <si>
    <t xml:space="preserve">貸借区分</t>
  </si>
  <si>
    <t xml:space="preserve">1/1借方残高</t>
  </si>
  <si>
    <t xml:space="preserve">1/1貸方残高</t>
  </si>
  <si>
    <t xml:space="preserve">借方合計</t>
  </si>
  <si>
    <t xml:space="preserve">貸方合計</t>
  </si>
  <si>
    <t xml:space="preserve">12/31借方残高</t>
  </si>
  <si>
    <t xml:space="preserve">12/31貸方残高</t>
  </si>
  <si>
    <t xml:space="preserve">▽ 科目リスト</t>
  </si>
  <si>
    <t xml:space="preserve">仕訳コード</t>
  </si>
  <si>
    <t xml:space="preserve">摘　要</t>
  </si>
  <si>
    <r>
      <rPr>
        <sz val="10"/>
        <color rgb="FF3333FF"/>
        <rFont val="ＭＳ Ｐゴシック"/>
        <family val="3"/>
        <charset val="128"/>
      </rPr>
      <t xml:space="preserve">▼</t>
    </r>
    <r>
      <rPr>
        <sz val="10"/>
        <rFont val="ＭＳ Ｐゴシック"/>
        <family val="3"/>
        <charset val="128"/>
      </rPr>
      <t xml:space="preserve">借方科目</t>
    </r>
  </si>
  <si>
    <r>
      <rPr>
        <sz val="10"/>
        <color rgb="FF3333FF"/>
        <rFont val="ＭＳ Ｐゴシック"/>
        <family val="3"/>
        <charset val="128"/>
      </rPr>
      <t xml:space="preserve">▼</t>
    </r>
    <r>
      <rPr>
        <sz val="10"/>
        <rFont val="ＭＳ Ｐゴシック"/>
        <family val="3"/>
        <charset val="128"/>
      </rPr>
      <t xml:space="preserve">貸方科目</t>
    </r>
  </si>
  <si>
    <t xml:space="preserve">▽　仕訳辞書リスト</t>
  </si>
  <si>
    <t xml:space="preserve">月/日</t>
  </si>
  <si>
    <r>
      <rPr>
        <sz val="10"/>
        <color rgb="FF009900"/>
        <rFont val="ＭＳ Ｐゴシック"/>
        <family val="3"/>
        <charset val="128"/>
      </rPr>
      <t xml:space="preserve">▼</t>
    </r>
    <r>
      <rPr>
        <sz val="10"/>
        <rFont val="ＭＳ Ｐゴシック"/>
        <family val="3"/>
        <charset val="128"/>
      </rPr>
      <t xml:space="preserve">　摘　要　</t>
    </r>
  </si>
  <si>
    <t xml:space="preserve">メモ</t>
  </si>
  <si>
    <r>
      <rPr>
        <sz val="10"/>
        <color rgb="FF0066CC"/>
        <rFont val="ＭＳ Ｐゴシック"/>
        <family val="3"/>
        <charset val="128"/>
      </rPr>
      <t xml:space="preserve">▼</t>
    </r>
    <r>
      <rPr>
        <sz val="10"/>
        <rFont val="ＭＳ Ｐゴシック"/>
        <family val="3"/>
        <charset val="128"/>
      </rPr>
      <t xml:space="preserve">借方科目</t>
    </r>
  </si>
  <si>
    <t xml:space="preserve">借方金額</t>
  </si>
  <si>
    <r>
      <rPr>
        <sz val="10"/>
        <color rgb="FF0066CC"/>
        <rFont val="ＭＳ Ｐゴシック"/>
        <family val="3"/>
        <charset val="128"/>
      </rPr>
      <t xml:space="preserve">▼</t>
    </r>
    <r>
      <rPr>
        <sz val="10"/>
        <rFont val="ＭＳ Ｐゴシック"/>
        <family val="3"/>
        <charset val="128"/>
      </rPr>
      <t xml:space="preserve">貸方科目</t>
    </r>
  </si>
  <si>
    <t xml:space="preserve">貸方金額</t>
  </si>
  <si>
    <t xml:space="preserve">科目有1</t>
  </si>
  <si>
    <t xml:space="preserve">連番</t>
  </si>
  <si>
    <t xml:space="preserve">借貸</t>
  </si>
  <si>
    <t xml:space="preserve">現　　　金</t>
  </si>
  <si>
    <t xml:space="preserve">借</t>
  </si>
  <si>
    <t xml:space="preserve">－通帳取引－</t>
  </si>
  <si>
    <t xml:space="preserve">出納帳１行目</t>
  </si>
  <si>
    <t xml:space="preserve">前繰行</t>
  </si>
  <si>
    <t xml:space="preserve">普通預金</t>
  </si>
  <si>
    <t xml:space="preserve">↓補助科目は貸借対照表の表示科目へ合算転記</t>
  </si>
  <si>
    <t xml:space="preserve">苗木購入</t>
  </si>
  <si>
    <t xml:space="preserve">20 種　苗　費</t>
  </si>
  <si>
    <t xml:space="preserve">51 普通預金</t>
  </si>
  <si>
    <t xml:space="preserve">仕訳帳１行目</t>
  </si>
  <si>
    <t xml:space="preserve">演習問題用に仕訳辞書を作ってあります。</t>
  </si>
  <si>
    <t xml:space="preserve">_農協１</t>
  </si>
  <si>
    <t xml:space="preserve">→普通預金</t>
  </si>
  <si>
    <t xml:space="preserve">固定資産税</t>
  </si>
  <si>
    <t xml:space="preserve">19 租税公課</t>
  </si>
  <si>
    <t xml:space="preserve">　</t>
  </si>
  <si>
    <t xml:space="preserve">_農協２</t>
  </si>
  <si>
    <t xml:space="preserve">購買買掛支払</t>
  </si>
  <si>
    <t xml:space="preserve">定期預金</t>
  </si>
  <si>
    <t xml:space="preserve">借入金　元金返済</t>
  </si>
  <si>
    <t xml:space="preserve">81 借　入　金</t>
  </si>
  <si>
    <t xml:space="preserve">その他の預金</t>
  </si>
  <si>
    <t xml:space="preserve">借入金　利息</t>
  </si>
  <si>
    <t xml:space="preserve">34 利子割引料</t>
  </si>
  <si>
    <t xml:space="preserve">売　掛　金</t>
  </si>
  <si>
    <t xml:space="preserve">売掛金　回収</t>
  </si>
  <si>
    <t xml:space="preserve">_得意先１</t>
  </si>
  <si>
    <t xml:space="preserve">→売掛金</t>
  </si>
  <si>
    <t xml:space="preserve">販売手数料</t>
  </si>
  <si>
    <t xml:space="preserve">32 荷造運賃手数料</t>
  </si>
  <si>
    <t xml:space="preserve">_得意先２</t>
  </si>
  <si>
    <t xml:space="preserve">ハウス　修理</t>
  </si>
  <si>
    <t xml:space="preserve">27 修　繕　費</t>
  </si>
  <si>
    <t xml:space="preserve">未　収　金</t>
  </si>
  <si>
    <t xml:space="preserve">ハウス　資本的改造</t>
  </si>
  <si>
    <t xml:space="preserve">67 建物・構築物</t>
  </si>
  <si>
    <t xml:space="preserve">有価証券</t>
  </si>
  <si>
    <t xml:space="preserve">ハウス　ボイラー設備</t>
  </si>
  <si>
    <t xml:space="preserve">農産物等</t>
  </si>
  <si>
    <t xml:space="preserve">園芸施設共済金</t>
  </si>
  <si>
    <t xml:space="preserve">未収穫農産物等</t>
  </si>
  <si>
    <t xml:space="preserve">賃金手当　支払</t>
  </si>
  <si>
    <t xml:space="preserve">33 雇人費</t>
  </si>
  <si>
    <t xml:space="preserve">育成中の生物</t>
  </si>
  <si>
    <t xml:space="preserve">次世代投資資金</t>
  </si>
  <si>
    <t xml:space="preserve">肥料その他貯蔵品</t>
  </si>
  <si>
    <t xml:space="preserve">ボイラー補助金</t>
  </si>
  <si>
    <t xml:space="preserve">補助金による固定資産圧縮は総収入金額不算入</t>
  </si>
  <si>
    <t xml:space="preserve">前　払　金</t>
  </si>
  <si>
    <t xml:space="preserve">ガソリンスタンド</t>
  </si>
  <si>
    <t xml:space="preserve">93 _家関　ガソリン軽油</t>
  </si>
  <si>
    <t xml:space="preserve">貸　付　金</t>
  </si>
  <si>
    <t xml:space="preserve">アルバイト賃金</t>
  </si>
  <si>
    <t xml:space="preserve">98 事業主借</t>
  </si>
  <si>
    <t xml:space="preserve">建物・構築物</t>
  </si>
  <si>
    <t xml:space="preserve">専従者給与</t>
  </si>
  <si>
    <t xml:space="preserve">47 専従者給与</t>
  </si>
  <si>
    <t xml:space="preserve">農機具等</t>
  </si>
  <si>
    <t xml:space="preserve">家計費</t>
  </si>
  <si>
    <t xml:space="preserve">果樹・牛馬等</t>
  </si>
  <si>
    <t xml:space="preserve">土　　　地</t>
  </si>
  <si>
    <t xml:space="preserve">土地改良事業負担金</t>
  </si>
  <si>
    <t xml:space="preserve">花き売上（産直ひまわり）</t>
  </si>
  <si>
    <t xml:space="preserve">経営安定積立金</t>
  </si>
  <si>
    <t xml:space="preserve">出　資　金</t>
  </si>
  <si>
    <t xml:space="preserve">－現金取引－</t>
  </si>
  <si>
    <t xml:space="preserve">30 農業共済掛金</t>
  </si>
  <si>
    <t xml:space="preserve">空欄</t>
  </si>
  <si>
    <t xml:space="preserve">ハウス賃貸家賃</t>
  </si>
  <si>
    <t xml:space="preserve">16 雑　収　入</t>
  </si>
  <si>
    <t xml:space="preserve">園芸共済掛金</t>
  </si>
  <si>
    <t xml:space="preserve">医療費支払い</t>
  </si>
  <si>
    <t xml:space="preserve">事業主貸</t>
  </si>
  <si>
    <t xml:space="preserve">国税科目、資本の減少（家計費）</t>
  </si>
  <si>
    <t xml:space="preserve">↓例：按分仕訳（費用計上）の相手科目</t>
  </si>
  <si>
    <t xml:space="preserve">医療費給付金</t>
  </si>
  <si>
    <t xml:space="preserve">_家関　電気料</t>
  </si>
  <si>
    <t xml:space="preserve">↓按分の集計用科目</t>
  </si>
  <si>
    <t xml:space="preserve">→事業主貸</t>
  </si>
  <si>
    <t xml:space="preserve">動力光熱費</t>
  </si>
  <si>
    <t xml:space="preserve">_家関　水道</t>
  </si>
  <si>
    <t xml:space="preserve">_家関　ガス灯油</t>
  </si>
  <si>
    <t xml:space="preserve">－掛け・信用取引－</t>
  </si>
  <si>
    <t xml:space="preserve">_家関　ガソリン軽油</t>
  </si>
  <si>
    <t xml:space="preserve">花き売上（出荷）</t>
  </si>
  <si>
    <t xml:space="preserve">56 売　掛　金</t>
  </si>
  <si>
    <t xml:space="preserve">12 _花き売上</t>
  </si>
  <si>
    <t xml:space="preserve">_家関　自動車</t>
  </si>
  <si>
    <t xml:space="preserve">修繕費</t>
  </si>
  <si>
    <t xml:space="preserve">前受金差引</t>
  </si>
  <si>
    <t xml:space="preserve">_家関　情報通信</t>
  </si>
  <si>
    <t xml:space="preserve">営農管理費</t>
  </si>
  <si>
    <t xml:space="preserve">肥料購入</t>
  </si>
  <si>
    <t xml:space="preserve">22 肥　料　費</t>
  </si>
  <si>
    <t xml:space="preserve">_家関　諸税保険</t>
  </si>
  <si>
    <t xml:space="preserve">_家関　ローン利子</t>
  </si>
  <si>
    <t xml:space="preserve">賃金手当　源泉徴収</t>
  </si>
  <si>
    <t xml:space="preserve">87 預　り　金</t>
  </si>
  <si>
    <t xml:space="preserve">買　掛　金</t>
  </si>
  <si>
    <t xml:space="preserve">貸</t>
  </si>
  <si>
    <t xml:space="preserve">ボイラー　翌年払い</t>
  </si>
  <si>
    <t xml:space="preserve">85 未　払　金</t>
  </si>
  <si>
    <t xml:space="preserve">_営農貸越</t>
  </si>
  <si>
    <t xml:space="preserve">→買掛金</t>
  </si>
  <si>
    <t xml:space="preserve">補助科目の不使用も可</t>
  </si>
  <si>
    <t xml:space="preserve">_仕入先１</t>
  </si>
  <si>
    <t xml:space="preserve">_仕入先２</t>
  </si>
  <si>
    <t xml:space="preserve">－事業主取引・決算－</t>
  </si>
  <si>
    <t xml:space="preserve">借　入　金</t>
  </si>
  <si>
    <t xml:space="preserve">ボイラー補助金　圧縮</t>
  </si>
  <si>
    <t xml:space="preserve">「国庫補助金等の総収入金額不算入に関する明細書」を申告時に税務署提出</t>
  </si>
  <si>
    <t xml:space="preserve">_青年等就農資金</t>
  </si>
  <si>
    <t xml:space="preserve">→借入金</t>
  </si>
  <si>
    <t xml:space="preserve">ガソリン営農分</t>
  </si>
  <si>
    <t xml:space="preserve">28 動力光熱費</t>
  </si>
  <si>
    <t xml:space="preserve">_スーパーＬ資金</t>
  </si>
  <si>
    <t xml:space="preserve">減価償却　建物・構築</t>
  </si>
  <si>
    <t xml:space="preserve">31 減価償却費</t>
  </si>
  <si>
    <t xml:space="preserve">_農業近代化資金</t>
  </si>
  <si>
    <t xml:space="preserve">減価償却　農機具等</t>
  </si>
  <si>
    <t xml:space="preserve">未　払　金</t>
  </si>
  <si>
    <t xml:space="preserve">前　受　金</t>
  </si>
  <si>
    <t xml:space="preserve">預　り　金</t>
  </si>
  <si>
    <t xml:space="preserve">貸倒引当金</t>
  </si>
  <si>
    <t xml:space="preserve">農業経営基盤強化準備金</t>
  </si>
  <si>
    <t xml:space="preserve">国税科目、未処分利益</t>
  </si>
  <si>
    <t xml:space="preserve">事業主借</t>
  </si>
  <si>
    <t xml:space="preserve">国税科目、資本の増加（事業外収入）</t>
  </si>
  <si>
    <t xml:space="preserve">元入金</t>
  </si>
  <si>
    <t xml:space="preserve">国税科目、資本金</t>
  </si>
  <si>
    <t xml:space="preserve">【検算貸借合計】</t>
  </si>
  <si>
    <t xml:space="preserve">販売金額</t>
  </si>
  <si>
    <t xml:space="preserve">↓内訳科目は損益計算書へ合算転記</t>
  </si>
  <si>
    <t xml:space="preserve">_花き売上</t>
  </si>
  <si>
    <t xml:space="preserve">→販売金額</t>
  </si>
  <si>
    <t xml:space="preserve">_野菜売上</t>
  </si>
  <si>
    <t xml:space="preserve">_果樹売上</t>
  </si>
  <si>
    <t xml:space="preserve">家事・事業消費</t>
  </si>
  <si>
    <t xml:space="preserve">雑　収　入</t>
  </si>
  <si>
    <t xml:space="preserve">－　小　計　－</t>
  </si>
  <si>
    <t xml:space="preserve">期首農産物</t>
  </si>
  <si>
    <t xml:space="preserve">国税科目、販売額の減少</t>
  </si>
  <si>
    <t xml:space="preserve">期末農産物</t>
  </si>
  <si>
    <t xml:space="preserve">国税科目、販売額の増加</t>
  </si>
  <si>
    <t xml:space="preserve">－　収入計　－</t>
  </si>
  <si>
    <t xml:space="preserve">租税公課</t>
  </si>
  <si>
    <t xml:space="preserve">種　苗　費</t>
  </si>
  <si>
    <t xml:space="preserve">素　畜　費</t>
  </si>
  <si>
    <t xml:space="preserve">肥　料　費</t>
  </si>
  <si>
    <t xml:space="preserve">飼　料　費</t>
  </si>
  <si>
    <t xml:space="preserve">農　具　費</t>
  </si>
  <si>
    <t xml:space="preserve">農薬衛生費</t>
  </si>
  <si>
    <t xml:space="preserve">諸材料費</t>
  </si>
  <si>
    <t xml:space="preserve">修　繕　費</t>
  </si>
  <si>
    <t xml:space="preserve">作業用衣料費</t>
  </si>
  <si>
    <t xml:space="preserve">農業共済掛金</t>
  </si>
  <si>
    <t xml:space="preserve">減価償却費</t>
  </si>
  <si>
    <t xml:space="preserve">荷造運賃手数料</t>
  </si>
  <si>
    <t xml:space="preserve">雇人費</t>
  </si>
  <si>
    <t xml:space="preserve">利子割引料</t>
  </si>
  <si>
    <t xml:space="preserve">地代・賃借料</t>
  </si>
  <si>
    <t xml:space="preserve">土地改良費</t>
  </si>
  <si>
    <t xml:space="preserve">固定資産圧縮損</t>
  </si>
  <si>
    <t xml:space="preserve">雑　　　費</t>
  </si>
  <si>
    <t xml:space="preserve">期首農産物外</t>
  </si>
  <si>
    <t xml:space="preserve">国税科目、費用の増加</t>
  </si>
  <si>
    <t xml:space="preserve">期末農産物外</t>
  </si>
  <si>
    <t xml:space="preserve">国税科目、費用の減少</t>
  </si>
  <si>
    <t xml:space="preserve">経費から引く育成費用</t>
  </si>
  <si>
    <t xml:space="preserve">－　経費計　－</t>
  </si>
  <si>
    <t xml:space="preserve">－　差引金額　－</t>
  </si>
  <si>
    <t xml:space="preserve">貸倒引当金繰戻</t>
  </si>
  <si>
    <t xml:space="preserve">準備金取崩</t>
  </si>
  <si>
    <t xml:space="preserve">繰戻額３</t>
  </si>
  <si>
    <t xml:space="preserve">－　繰戻計　－</t>
  </si>
  <si>
    <t xml:space="preserve">貸倒引当金繰入</t>
  </si>
  <si>
    <t xml:space="preserve">準備金積立</t>
  </si>
  <si>
    <t xml:space="preserve">繰戻額４</t>
  </si>
  <si>
    <t xml:space="preserve">－　繰入計　－</t>
  </si>
  <si>
    <t xml:space="preserve">青色申告控除前の所得金額</t>
  </si>
  <si>
    <t xml:space="preserve">【検算合計残高】</t>
  </si>
  <si>
    <t xml:space="preserve">↑科目の呼び出しリスト</t>
  </si>
  <si>
    <t xml:space="preserve">青色申告特別控除額</t>
  </si>
  <si>
    <t xml:space="preserve">国税特異項目（簿外処理）</t>
  </si>
  <si>
    <t xml:space="preserve">手入力を→</t>
  </si>
  <si>
    <r>
      <rPr>
        <sz val="8"/>
        <rFont val="ＭＳ Ｐゴシック"/>
        <family val="3"/>
        <charset val="128"/>
      </rPr>
      <t xml:space="preserve">範囲は　</t>
    </r>
    <r>
      <rPr>
        <sz val="8"/>
        <color rgb="FFFF3333"/>
        <rFont val="ＭＳ Ｐゴシック"/>
        <family val="3"/>
        <charset val="128"/>
      </rPr>
      <t xml:space="preserve">B5 :  L106</t>
    </r>
    <r>
      <rPr>
        <sz val="8"/>
        <rFont val="ＭＳ Ｐゴシック"/>
        <family val="3"/>
        <charset val="128"/>
      </rPr>
      <t xml:space="preserve">　です。</t>
    </r>
  </si>
  <si>
    <t xml:space="preserve">所得金額</t>
  </si>
  <si>
    <t xml:space="preserve">科目登録を拡大したら科目入力欄の計算式の範囲を書換ます。</t>
  </si>
  <si>
    <t xml:space="preserve">肉用牛特例適用金額</t>
  </si>
  <si>
    <t xml:space="preserve">範囲に名前を使うとシートのコピーで名前のエラーが出て面倒になります。</t>
  </si>
  <si>
    <t xml:space="preserve">↑手入力します（簿外データ）</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</si>
  <si>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行挿入で辞書と仕訳帳が拡大できます。↓</t>
    </r>
  </si>
  <si>
    <t xml:space="preserve">　　科目登録に影響ありません。</t>
  </si>
  <si>
    <t xml:space="preserve">挿入した行に計算式をコピーします</t>
  </si>
  <si>
    <t xml:space="preserve">↑仕訳帳での登録仕訳リスト</t>
  </si>
  <si>
    <r>
      <rPr>
        <sz val="8"/>
        <rFont val="ＭＳ Ｐゴシック"/>
        <family val="3"/>
        <charset val="128"/>
      </rPr>
      <t xml:space="preserve">　範囲は　</t>
    </r>
    <r>
      <rPr>
        <sz val="8"/>
        <color rgb="FFFF3333"/>
        <rFont val="ＭＳ Ｐゴシック"/>
        <family val="3"/>
        <charset val="128"/>
      </rPr>
      <t xml:space="preserve">P5 : W120</t>
    </r>
    <r>
      <rPr>
        <sz val="8"/>
        <rFont val="ＭＳ Ｐゴシック"/>
        <family val="3"/>
        <charset val="128"/>
      </rPr>
      <t xml:space="preserve">　です。</t>
    </r>
  </si>
  <si>
    <t xml:space="preserve">仕訳辞書を拡大したら仕訳入力欄の計算式の範囲を書換ます。</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</si>
  <si>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行挿入で仕訳帳が拡大できます。↓</t>
    </r>
  </si>
  <si>
    <t xml:space="preserve">　　科目登録と仕訳辞書には影響ありません。</t>
  </si>
  <si>
    <t xml:space="preserve">↑合計残高試算表の集計範囲</t>
  </si>
  <si>
    <t xml:space="preserve">　範囲は　AB6 : AK1,000　です。</t>
  </si>
  <si>
    <t xml:space="preserve">仕訳帳を拡大したら合計試算表の計算式の範囲を書換ます。</t>
  </si>
  <si>
    <t xml:space="preserve">　申告に義務づけられている現金出納簿を兼ねます</t>
  </si>
  <si>
    <t xml:space="preserve">▼元帳科目を選びます</t>
  </si>
  <si>
    <t xml:space="preserve">再計算を最小にしたため、タイミングエラーが出る場合は、別科目を指定し直すと治ります。</t>
  </si>
  <si>
    <r>
      <rPr>
        <b val="true"/>
        <sz val="10"/>
        <rFont val="ＭＳ Ｐゴシック"/>
        <family val="3"/>
        <charset val="128"/>
      </rPr>
      <t xml:space="preserve">　　　　</t>
    </r>
    <r>
      <rPr>
        <b val="true"/>
        <sz val="12"/>
        <rFont val="ＭＳ Ｐゴシック"/>
        <family val="3"/>
        <charset val="128"/>
      </rPr>
      <t xml:space="preserve">総勘定元帳</t>
    </r>
  </si>
  <si>
    <t xml:space="preserve">50 現　　　金</t>
  </si>
  <si>
    <t xml:space="preserve">　作業域</t>
  </si>
  <si>
    <t xml:space="preserve">日付</t>
  </si>
  <si>
    <t xml:space="preserve">摘要</t>
  </si>
  <si>
    <t xml:space="preserve">相手科目</t>
  </si>
  <si>
    <t xml:space="preserve">残高</t>
  </si>
  <si>
    <t xml:space="preserve">貸借</t>
  </si>
  <si>
    <t xml:space="preserve">行位置</t>
  </si>
  <si>
    <t xml:space="preserve">↑元帳の転記対象</t>
  </si>
  <si>
    <t xml:space="preserve">　範囲は　AB6 : AL1,000　です。</t>
  </si>
  <si>
    <t xml:space="preserve">仕訳帳を拡大したら元帳の計算式の範囲を書換ます。</t>
  </si>
  <si>
    <r>
      <rPr>
        <sz val="14"/>
        <color rgb="FF000000"/>
        <rFont val="ＭＳ Ｐゴシック"/>
        <family val="3"/>
        <charset val="128"/>
      </rPr>
      <t xml:space="preserve">　　　　　　　　　令和　　　年分所得税青色申告決算書　</t>
    </r>
    <r>
      <rPr>
        <sz val="14"/>
        <color rgb="FFFF0000"/>
        <rFont val="ＭＳ Ｐゴシック"/>
        <family val="3"/>
        <charset val="128"/>
      </rPr>
      <t xml:space="preserve">（農業所得用）</t>
    </r>
  </si>
  <si>
    <t xml:space="preserve">★仕訳帳・設定シートの合計残高試算表から表示</t>
  </si>
  <si>
    <t xml:space="preserve">住所</t>
  </si>
  <si>
    <t xml:space="preserve">業種名</t>
  </si>
  <si>
    <t xml:space="preserve">依頼税理士等</t>
  </si>
  <si>
    <t xml:space="preserve">事務所
所在地</t>
  </si>
  <si>
    <t xml:space="preserve">フリガナ</t>
  </si>
  <si>
    <t xml:space="preserve">農園名</t>
  </si>
  <si>
    <t xml:space="preserve">氏　名
（名称）</t>
  </si>
  <si>
    <t xml:space="preserve">氏名</t>
  </si>
  <si>
    <t xml:space="preserve">印</t>
  </si>
  <si>
    <t xml:space="preserve">電話</t>
  </si>
  <si>
    <t xml:space="preserve">電　話
番　号</t>
  </si>
  <si>
    <r>
      <rPr>
        <sz val="10"/>
        <color rgb="FF000000"/>
        <rFont val="ＭＳ Ｐゴシック"/>
        <family val="3"/>
        <charset val="128"/>
      </rPr>
      <t xml:space="preserve">　　　　　　　　　　　　　　損　　益　　計　　算　　書　　　　　　</t>
    </r>
    <r>
      <rPr>
        <sz val="9"/>
        <color rgb="FF000000"/>
        <rFont val="ＭＳ Ｐゴシック"/>
        <family val="3"/>
        <charset val="128"/>
      </rPr>
      <t xml:space="preserve">　（自　　月　　日　至　　月　　日）</t>
    </r>
  </si>
  <si>
    <t xml:space="preserve">科　　目</t>
  </si>
  <si>
    <t xml:space="preserve">金　　額</t>
  </si>
  <si>
    <t xml:space="preserve">収入金額</t>
  </si>
  <si>
    <t xml:space="preserve">①</t>
  </si>
  <si>
    <t xml:space="preserve">経　　費</t>
  </si>
  <si>
    <t xml:space="preserve">⑱</t>
  </si>
  <si>
    <t xml:space="preserve">㊱</t>
  </si>
  <si>
    <t xml:space="preserve">②</t>
  </si>
  <si>
    <t xml:space="preserve">⑲</t>
  </si>
  <si>
    <t xml:space="preserve">③</t>
  </si>
  <si>
    <t xml:space="preserve">⑳</t>
  </si>
  <si>
    <t xml:space="preserve">各種引当金・準備金等</t>
  </si>
  <si>
    <t xml:space="preserve">繰戻額等</t>
  </si>
  <si>
    <t xml:space="preserve">㊲</t>
  </si>
  <si>
    <t xml:space="preserve">④</t>
  </si>
  <si>
    <t xml:space="preserve">㉑</t>
  </si>
  <si>
    <t xml:space="preserve">㊳</t>
  </si>
  <si>
    <t xml:space="preserve">⑤</t>
  </si>
  <si>
    <t xml:space="preserve">㉒</t>
  </si>
  <si>
    <t xml:space="preserve">㊴</t>
  </si>
  <si>
    <t xml:space="preserve">⑥</t>
  </si>
  <si>
    <t xml:space="preserve">㉓</t>
  </si>
  <si>
    <t xml:space="preserve">㊵</t>
  </si>
  <si>
    <t xml:space="preserve">⑦</t>
  </si>
  <si>
    <t xml:space="preserve">㉔</t>
  </si>
  <si>
    <t xml:space="preserve">繰入額等</t>
  </si>
  <si>
    <t xml:space="preserve">㊶</t>
  </si>
  <si>
    <t xml:space="preserve">㉕</t>
  </si>
  <si>
    <t xml:space="preserve">㊷</t>
  </si>
  <si>
    <t xml:space="preserve">⑧</t>
  </si>
  <si>
    <t xml:space="preserve">㉖</t>
  </si>
  <si>
    <t xml:space="preserve">㊸</t>
  </si>
  <si>
    <t xml:space="preserve">⑨</t>
  </si>
  <si>
    <t xml:space="preserve">㉗</t>
  </si>
  <si>
    <t xml:space="preserve">㊹</t>
  </si>
  <si>
    <t xml:space="preserve">⑩</t>
  </si>
  <si>
    <t xml:space="preserve">㉘</t>
  </si>
  <si>
    <t xml:space="preserve">㊺</t>
  </si>
  <si>
    <t xml:space="preserve">⑪</t>
  </si>
  <si>
    <t xml:space="preserve">㉙</t>
  </si>
  <si>
    <t xml:space="preserve">㊻</t>
  </si>
  <si>
    <t xml:space="preserve">⑫</t>
  </si>
  <si>
    <t xml:space="preserve">㉚</t>
  </si>
  <si>
    <t xml:space="preserve">㊼</t>
  </si>
  <si>
    <t xml:space="preserve">⑬</t>
  </si>
  <si>
    <t xml:space="preserve">㉛</t>
  </si>
  <si>
    <t xml:space="preserve">㊽</t>
  </si>
  <si>
    <t xml:space="preserve">⑭</t>
  </si>
  <si>
    <t xml:space="preserve">㉜</t>
  </si>
  <si>
    <t xml:space="preserve">⑮</t>
  </si>
  <si>
    <t xml:space="preserve">㉝</t>
  </si>
  <si>
    <t xml:space="preserve">⑯</t>
  </si>
  <si>
    <t xml:space="preserve">㉞</t>
  </si>
  <si>
    <t xml:space="preserve">⑰</t>
  </si>
  <si>
    <t xml:space="preserve">㉟</t>
  </si>
  <si>
    <t xml:space="preserve">肉用牛特例所得</t>
  </si>
  <si>
    <r>
      <rPr>
        <sz val="14"/>
        <color rgb="FF000000"/>
        <rFont val="ＭＳ Ｐゴシック"/>
        <family val="3"/>
        <charset val="128"/>
      </rPr>
      <t xml:space="preserve">貸　借　対　照　表</t>
    </r>
    <r>
      <rPr>
        <sz val="12"/>
        <color rgb="FF000000"/>
        <rFont val="ＭＳ Ｐゴシック"/>
        <family val="3"/>
        <charset val="128"/>
      </rPr>
      <t xml:space="preserve">　　（資産負債調）</t>
    </r>
  </si>
  <si>
    <t xml:space="preserve">資　　産　　の　　部</t>
  </si>
  <si>
    <t xml:space="preserve">負　債　・　資　本　の　部</t>
  </si>
  <si>
    <r>
      <rPr>
        <sz val="10"/>
        <color rgb="FF000000"/>
        <rFont val="ＭＳ Ｐゴシック"/>
        <family val="3"/>
        <charset val="128"/>
      </rPr>
      <t xml:space="preserve">1月1日</t>
    </r>
    <r>
      <rPr>
        <sz val="6"/>
        <color rgb="FF000000"/>
        <rFont val="ＭＳ Ｐゴシック"/>
        <family val="3"/>
        <charset val="128"/>
      </rPr>
      <t xml:space="preserve">（期首）</t>
    </r>
  </si>
  <si>
    <r>
      <rPr>
        <sz val="10"/>
        <color rgb="FF000000"/>
        <rFont val="ＭＳ Ｐゴシック"/>
        <family val="3"/>
        <charset val="128"/>
      </rPr>
      <t xml:space="preserve">12月31日</t>
    </r>
    <r>
      <rPr>
        <sz val="6"/>
        <color rgb="FF000000"/>
        <rFont val="ＭＳ Ｐゴシック"/>
        <family val="3"/>
        <charset val="128"/>
      </rPr>
      <t xml:space="preserve">（期末）</t>
    </r>
  </si>
  <si>
    <t xml:space="preserve">合　　　計</t>
  </si>
  <si>
    <r>
      <rPr>
        <sz val="10"/>
        <rFont val="ＭＳ Ｐゴシック"/>
        <family val="3"/>
        <charset val="128"/>
      </rPr>
      <t xml:space="preserve">学習用：</t>
    </r>
    <r>
      <rPr>
        <sz val="16"/>
        <rFont val="ＭＳ Ｐゴシック"/>
        <family val="3"/>
        <charset val="128"/>
      </rPr>
      <t xml:space="preserve">減価償却費　</t>
    </r>
    <r>
      <rPr>
        <sz val="10"/>
        <rFont val="ＭＳ Ｐゴシック"/>
        <family val="3"/>
        <charset val="128"/>
      </rPr>
      <t xml:space="preserve">（国税庁WEB　減価償却費画面　準拠）</t>
    </r>
  </si>
  <si>
    <t xml:space="preserve">通常はこのシートでなく、国税庁ＷＥＢで資産入力と集計をしてください。
法改正や様式変更による作り直しが必要な時に二度手間となります。</t>
  </si>
  <si>
    <t xml:space="preserve">自動計算</t>
  </si>
  <si>
    <r>
      <rPr>
        <sz val="10"/>
        <color rgb="FFF2F2F2"/>
        <rFont val="ＭＳ Ｐゴシック"/>
        <family val="3"/>
        <charset val="128"/>
      </rPr>
      <t xml:space="preserve">減価償却資産の名称等</t>
    </r>
    <r>
      <rPr>
        <sz val="8"/>
        <color rgb="FFF2F2F2"/>
        <rFont val="ＭＳ Ｐゴシック"/>
        <family val="3"/>
        <charset val="128"/>
      </rPr>
      <t xml:space="preserve">（面積・数量）</t>
    </r>
  </si>
  <si>
    <t xml:space="preserve">取得年月</t>
  </si>
  <si>
    <t xml:space="preserve">取得価額</t>
  </si>
  <si>
    <t xml:space="preserve">前年度末
未償却残高</t>
  </si>
  <si>
    <t xml:space="preserve">本年中の
償却期間</t>
  </si>
  <si>
    <t xml:space="preserve">償却方法</t>
  </si>
  <si>
    <t xml:space="preserve">本年の
経費参入額</t>
  </si>
  <si>
    <t xml:space="preserve">未償却残高</t>
  </si>
  <si>
    <t xml:space="preserve">摘  要</t>
  </si>
  <si>
    <r>
      <rPr>
        <sz val="10"/>
        <color rgb="FFF2F2F2"/>
        <rFont val="ＭＳ Ｐゴシック"/>
        <family val="3"/>
        <charset val="128"/>
      </rPr>
      <t xml:space="preserve">減価償却資産の種類等</t>
    </r>
    <r>
      <rPr>
        <sz val="8"/>
        <color rgb="FFF2F2F2"/>
        <rFont val="ＭＳ Ｐゴシック"/>
        <family val="3"/>
        <charset val="128"/>
      </rPr>
      <t xml:space="preserve">（勘定科目）</t>
    </r>
  </si>
  <si>
    <t xml:space="preserve">耐用年数</t>
  </si>
  <si>
    <t xml:space="preserve">（償却保証額）</t>
  </si>
  <si>
    <t xml:space="preserve">償却の基礎
になる金額</t>
  </si>
  <si>
    <t xml:space="preserve">事業専用
割合</t>
  </si>
  <si>
    <t xml:space="preserve">償却率</t>
  </si>
  <si>
    <t xml:space="preserve">定額</t>
  </si>
  <si>
    <t xml:space="preserve">ハウス</t>
  </si>
  <si>
    <t xml:space="preserve">ボイラー</t>
  </si>
  <si>
    <t xml:space="preserve">計</t>
  </si>
  <si>
    <t xml:space="preserve">'2025/1/27 Ｒ２~給与所得控除に修正</t>
  </si>
  <si>
    <r>
      <rPr>
        <b val="true"/>
        <sz val="14"/>
        <rFont val="ＭＳ Ｐゴシック"/>
        <family val="3"/>
        <charset val="128"/>
      </rPr>
      <t xml:space="preserve">　　申告概算</t>
    </r>
    <r>
      <rPr>
        <sz val="14"/>
        <rFont val="ＭＳ Ｐゴシック"/>
        <family val="3"/>
        <charset val="128"/>
      </rPr>
      <t xml:space="preserve">　</t>
    </r>
    <r>
      <rPr>
        <sz val="8"/>
        <color rgb="FF808080"/>
        <rFont val="ＭＳ Ｐゴシック"/>
        <family val="3"/>
        <charset val="128"/>
      </rPr>
      <t xml:space="preserve">（税額は目安です。計算式は正確ではありません。）</t>
    </r>
  </si>
  <si>
    <r>
      <rPr>
        <b val="true"/>
        <sz val="14"/>
        <rFont val="ＭＳ Ｐゴシック"/>
        <family val="3"/>
        <charset val="128"/>
      </rPr>
      <t xml:space="preserve">可処分試算　</t>
    </r>
    <r>
      <rPr>
        <b val="true"/>
        <sz val="10"/>
        <rFont val="ＭＳ Ｐゴシック"/>
        <family val="3"/>
        <charset val="128"/>
      </rPr>
      <t xml:space="preserve">（世帯集計）</t>
    </r>
  </si>
  <si>
    <t xml:space="preserve">項目</t>
  </si>
  <si>
    <t xml:space="preserve">国税</t>
  </si>
  <si>
    <t xml:space="preserve">住民税</t>
  </si>
  <si>
    <t xml:space="preserve">公課・諸負担計</t>
  </si>
  <si>
    <t xml:space="preserve">所得税</t>
  </si>
  <si>
    <t xml:space="preserve">専従者１</t>
  </si>
  <si>
    <t xml:space="preserve">専従者２</t>
  </si>
  <si>
    <t xml:space="preserve">専従者３</t>
  </si>
  <si>
    <t xml:space="preserve">消費税</t>
  </si>
  <si>
    <t xml:space="preserve">県市町村民税</t>
  </si>
  <si>
    <t xml:space="preserve">国保税</t>
  </si>
  <si>
    <t xml:space="preserve">社会保険</t>
  </si>
  <si>
    <t xml:space="preserve">課税売上</t>
  </si>
  <si>
    <t xml:space="preserve">-</t>
  </si>
  <si>
    <t xml:space="preserve">（世帯）</t>
  </si>
  <si>
    <t xml:space="preserve">（年金他）</t>
  </si>
  <si>
    <t xml:space="preserve">給与収入</t>
  </si>
  <si>
    <t xml:space="preserve">所得</t>
  </si>
  <si>
    <t xml:space="preserve">事業所得</t>
  </si>
  <si>
    <t xml:space="preserve">（全員）</t>
  </si>
  <si>
    <t xml:space="preserve">給与所得</t>
  </si>
  <si>
    <t xml:space="preserve">雑・一時所得</t>
  </si>
  <si>
    <t xml:space="preserve">所得計</t>
  </si>
  <si>
    <t xml:space="preserve">雑損控除</t>
  </si>
  <si>
    <t xml:space="preserve">医療費控除</t>
  </si>
  <si>
    <t xml:space="preserve">控除</t>
  </si>
  <si>
    <t xml:space="preserve">国民健康保険</t>
  </si>
  <si>
    <t xml:space="preserve">国民年金</t>
  </si>
  <si>
    <t xml:space="preserve">農業者年金</t>
  </si>
  <si>
    <t xml:space="preserve">企業共済掛金</t>
  </si>
  <si>
    <t xml:space="preserve">生命保険控除</t>
  </si>
  <si>
    <t xml:space="preserve">地震保険控除</t>
  </si>
  <si>
    <t xml:space="preserve">寄附金控除</t>
  </si>
  <si>
    <t xml:space="preserve">寡婦、寡夫控除</t>
  </si>
  <si>
    <t xml:space="preserve">勤労学生、障害者控除</t>
  </si>
  <si>
    <t xml:space="preserve">配偶者控除</t>
  </si>
  <si>
    <t xml:space="preserve">扶養控除</t>
  </si>
  <si>
    <t xml:space="preserve">基礎控除</t>
  </si>
  <si>
    <t xml:space="preserve">みなし経費</t>
  </si>
  <si>
    <t xml:space="preserve">控除計</t>
  </si>
  <si>
    <t xml:space="preserve">課税所得</t>
  </si>
  <si>
    <t xml:space="preserve">税額+復興税</t>
  </si>
  <si>
    <t xml:space="preserve">源泉徴収額</t>
  </si>
  <si>
    <t xml:space="preserve">調整控除→</t>
  </si>
  <si>
    <t xml:space="preserve">均等割り→</t>
  </si>
  <si>
    <t xml:space="preserve">納税額</t>
  </si>
  <si>
    <t xml:space="preserve">注意：税額は目安です。正しくは国税庁サイトで計算します。</t>
  </si>
  <si>
    <t xml:space="preserve">専従者例はテキストP91より</t>
  </si>
  <si>
    <t xml:space="preserve">税込み処理は租税公課に損金算入</t>
  </si>
  <si>
    <t xml:space="preserve">注意：税額は目安です。正しくは市町村サイトで計算します。20/1/26修</t>
  </si>
  <si>
    <t xml:space="preserve">可処分金額</t>
  </si>
  <si>
    <t xml:space="preserve">所得額</t>
  </si>
  <si>
    <t xml:space="preserve">+専従者給与</t>
  </si>
  <si>
    <t xml:space="preserve">-公課負担</t>
  </si>
  <si>
    <t xml:space="preserve">注意：令和６年定額減税は一時的なので考慮していません。</t>
  </si>
  <si>
    <t xml:space="preserve">+青色控除</t>
  </si>
  <si>
    <t xml:space="preserve">+減価償却</t>
  </si>
  <si>
    <t xml:space="preserve">　差引残</t>
  </si>
  <si>
    <t xml:space="preserve">（税額は目安です。計算式は正確ではありません。）</t>
  </si>
  <si>
    <t xml:space="preserve">専従者給与効果</t>
  </si>
</sst>
</file>

<file path=xl/styles.xml><?xml version="1.0" encoding="utf-8"?>
<styleSheet xmlns="http://schemas.openxmlformats.org/spreadsheetml/2006/main">
  <numFmts count="13">
    <numFmt numFmtId="164" formatCode="General"/>
    <numFmt numFmtId="165" formatCode="General"/>
    <numFmt numFmtId="166" formatCode="#,###"/>
    <numFmt numFmtId="167" formatCode="mm\月dd\日"/>
    <numFmt numFmtId="168" formatCode="#,###;[RED]\-#,###"/>
    <numFmt numFmtId="169" formatCode="&quot;TRUE&quot;;&quot;TRUE&quot;;&quot;FALSE&quot;"/>
    <numFmt numFmtId="170" formatCode="#,##0"/>
    <numFmt numFmtId="171" formatCode="* #,##0\ ;* \-#,##0\ ;* &quot;- &quot;;@\ "/>
    <numFmt numFmtId="172" formatCode="0&quot;/12月&quot;"/>
    <numFmt numFmtId="173" formatCode="0\%"/>
    <numFmt numFmtId="174" formatCode="0.000"/>
    <numFmt numFmtId="175" formatCode="#,##0;[RED]\-#,##0"/>
    <numFmt numFmtId="176" formatCode="#,##0.00;[RED]\-#,##0.00"/>
  </numFmts>
  <fonts count="53">
    <font>
      <sz val="10"/>
      <name val="ＭＳ Ｐゴシック"/>
      <family val="3"/>
      <charset val="128"/>
    </font>
    <font>
      <sz val="10"/>
      <name val="Arial"/>
      <family val="0"/>
      <charset val="128"/>
    </font>
    <font>
      <sz val="10"/>
      <name val="Arial"/>
      <family val="0"/>
      <charset val="128"/>
    </font>
    <font>
      <sz val="10"/>
      <name val="Arial"/>
      <family val="0"/>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0"/>
      <color rgb="FF000000"/>
      <name val="ＭＳ Ｐゴシック"/>
      <family val="3"/>
      <charset val="128"/>
    </font>
    <font>
      <sz val="10"/>
      <color rgb="FF0000FF"/>
      <name val="ＭＳ Ｐゴシック"/>
      <family val="3"/>
      <charset val="128"/>
    </font>
    <font>
      <u val="single"/>
      <sz val="10"/>
      <color rgb="FF0000FF"/>
      <name val="ＭＳ Ｐゴシック"/>
      <family val="3"/>
      <charset val="128"/>
    </font>
    <font>
      <sz val="10"/>
      <color rgb="FF333333"/>
      <name val="ＭＳ Ｐゴシック"/>
      <family val="3"/>
      <charset val="128"/>
    </font>
    <font>
      <sz val="8"/>
      <color rgb="FF999999"/>
      <name val="ＭＳ Ｐゴシック"/>
      <family val="3"/>
      <charset val="128"/>
    </font>
    <font>
      <sz val="8"/>
      <color rgb="FF800000"/>
      <name val="ＭＳ Ｐゴシック"/>
      <family val="3"/>
      <charset val="128"/>
    </font>
    <font>
      <b val="true"/>
      <sz val="10"/>
      <name val="ＭＳ Ｐゴシック"/>
      <family val="3"/>
      <charset val="128"/>
    </font>
    <font>
      <sz val="10"/>
      <color rgb="FF3333FF"/>
      <name val="ＭＳ Ｐゴシック"/>
      <family val="3"/>
      <charset val="128"/>
    </font>
    <font>
      <sz val="10"/>
      <color rgb="FF999999"/>
      <name val="ＭＳ Ｐゴシック"/>
      <family val="3"/>
      <charset val="128"/>
    </font>
    <font>
      <sz val="8"/>
      <color rgb="FF666666"/>
      <name val="ＭＳ Ｐゴシック"/>
      <family val="3"/>
      <charset val="128"/>
    </font>
    <font>
      <sz val="10"/>
      <color rgb="FF009900"/>
      <name val="ＭＳ Ｐゴシック"/>
      <family val="3"/>
      <charset val="128"/>
    </font>
    <font>
      <sz val="10"/>
      <color rgb="FF0066CC"/>
      <name val="ＭＳ Ｐゴシック"/>
      <family val="3"/>
      <charset val="128"/>
    </font>
    <font>
      <sz val="8"/>
      <color rgb="FFB2B2B2"/>
      <name val="ＭＳ Ｐゴシック"/>
      <family val="3"/>
      <charset val="128"/>
    </font>
    <font>
      <sz val="6"/>
      <color rgb="FF999999"/>
      <name val="ＭＳ Ｐゴシック"/>
      <family val="3"/>
      <charset val="128"/>
    </font>
    <font>
      <sz val="10"/>
      <color rgb="FFDDDDDD"/>
      <name val="ＭＳ Ｐゴシック"/>
      <family val="3"/>
      <charset val="128"/>
    </font>
    <font>
      <sz val="8"/>
      <color rgb="FFDDDDDD"/>
      <name val="ＭＳ Ｐゴシック"/>
      <family val="3"/>
      <charset val="128"/>
    </font>
    <font>
      <sz val="8"/>
      <color rgb="FFFF3333"/>
      <name val="ＭＳ Ｐゴシック"/>
      <family val="3"/>
      <charset val="128"/>
    </font>
    <font>
      <sz val="8"/>
      <color rgb="FFFF0000"/>
      <name val="ＭＳ Ｐゴシック"/>
      <family val="3"/>
      <charset val="128"/>
    </font>
    <font>
      <b val="true"/>
      <sz val="12"/>
      <name val="ＭＳ Ｐゴシック"/>
      <family val="3"/>
      <charset val="128"/>
    </font>
    <font>
      <sz val="14"/>
      <color rgb="FF000000"/>
      <name val="ＭＳ Ｐゴシック"/>
      <family val="3"/>
      <charset val="128"/>
    </font>
    <font>
      <sz val="14"/>
      <color rgb="FFFF0000"/>
      <name val="ＭＳ Ｐゴシック"/>
      <family val="3"/>
      <charset val="128"/>
    </font>
    <font>
      <sz val="8"/>
      <color rgb="FF000000"/>
      <name val="ＭＳ Ｐゴシック"/>
      <family val="3"/>
      <charset val="128"/>
    </font>
    <font>
      <sz val="10"/>
      <color rgb="FFA6A6A6"/>
      <name val="ＭＳ Ｐゴシック"/>
      <family val="3"/>
      <charset val="128"/>
    </font>
    <font>
      <sz val="9"/>
      <color rgb="FF000000"/>
      <name val="ＭＳ Ｐゴシック"/>
      <family val="3"/>
      <charset val="128"/>
    </font>
    <font>
      <sz val="12"/>
      <color rgb="FF000000"/>
      <name val="ＭＳ Ｐゴシック"/>
      <family val="3"/>
      <charset val="128"/>
    </font>
    <font>
      <sz val="6"/>
      <color rgb="FF000000"/>
      <name val="ＭＳ Ｐゴシック"/>
      <family val="3"/>
      <charset val="128"/>
    </font>
    <font>
      <sz val="10"/>
      <color rgb="FF000000"/>
      <name val="MS UI Gothic"/>
      <family val="0"/>
      <charset val="128"/>
    </font>
    <font>
      <sz val="7"/>
      <color rgb="FF808080"/>
      <name val="ＭＳ Ｐゴシック"/>
      <family val="3"/>
      <charset val="128"/>
    </font>
    <font>
      <sz val="6"/>
      <color rgb="FF808080"/>
      <name val="ＭＳ Ｐゴシック"/>
      <family val="3"/>
      <charset val="128"/>
    </font>
    <font>
      <sz val="10"/>
      <color rgb="FFF2F2F2"/>
      <name val="ＭＳ Ｐゴシック"/>
      <family val="3"/>
      <charset val="128"/>
    </font>
    <font>
      <sz val="8"/>
      <color rgb="FFF2F2F2"/>
      <name val="ＭＳ Ｐゴシック"/>
      <family val="3"/>
      <charset val="128"/>
    </font>
    <font>
      <sz val="8"/>
      <color rgb="FF993300"/>
      <name val="ＭＳ Ｐゴシック"/>
      <family val="3"/>
      <charset val="128"/>
    </font>
    <font>
      <sz val="10"/>
      <color rgb="FF1F497D"/>
      <name val="ＭＳ Ｐゴシック"/>
      <family val="3"/>
      <charset val="128"/>
    </font>
    <font>
      <sz val="8"/>
      <color rgb="FF1F497D"/>
      <name val="ＭＳ Ｐゴシック"/>
      <family val="3"/>
      <charset val="128"/>
    </font>
    <font>
      <sz val="6"/>
      <name val="ＭＳ Ｐゴシック"/>
      <family val="3"/>
      <charset val="128"/>
    </font>
    <font>
      <sz val="10"/>
      <name val="Arial"/>
      <family val="2"/>
      <charset val="128"/>
    </font>
    <font>
      <b val="true"/>
      <sz val="14"/>
      <name val="ＭＳ Ｐゴシック"/>
      <family val="3"/>
      <charset val="128"/>
    </font>
    <font>
      <sz val="14"/>
      <name val="ＭＳ Ｐゴシック"/>
      <family val="3"/>
      <charset val="128"/>
    </font>
    <font>
      <sz val="8"/>
      <color rgb="FF808080"/>
      <name val="ＭＳ Ｐゴシック"/>
      <family val="3"/>
      <charset val="128"/>
    </font>
    <font>
      <b val="true"/>
      <sz val="9"/>
      <name val="ＭＳ Ｐゴシック"/>
      <family val="3"/>
      <charset val="128"/>
    </font>
    <font>
      <sz val="10"/>
      <color rgb="FF808080"/>
      <name val="ＭＳ Ｐゴシック"/>
      <family val="3"/>
      <charset val="128"/>
    </font>
    <font>
      <sz val="8"/>
      <color rgb="FFFF8080"/>
      <name val="ＭＳ Ｐゴシック"/>
      <family val="3"/>
      <charset val="128"/>
    </font>
    <font>
      <sz val="9"/>
      <color rgb="FFC9211E"/>
      <name val="ＭＳ Ｐゴシック"/>
      <family val="3"/>
      <charset val="128"/>
    </font>
  </fonts>
  <fills count="21">
    <fill>
      <patternFill patternType="none"/>
    </fill>
    <fill>
      <patternFill patternType="gray125"/>
    </fill>
    <fill>
      <patternFill patternType="solid">
        <fgColor rgb="FFFFFF99"/>
        <bgColor rgb="FFFFFF66"/>
      </patternFill>
    </fill>
    <fill>
      <patternFill patternType="solid">
        <fgColor rgb="FFFFCCCC"/>
        <bgColor rgb="FFFFDBB6"/>
      </patternFill>
    </fill>
    <fill>
      <patternFill patternType="solid">
        <fgColor rgb="FF99CCFF"/>
        <bgColor rgb="FF66CCFF"/>
      </patternFill>
    </fill>
    <fill>
      <patternFill patternType="solid">
        <fgColor rgb="FF3399FF"/>
        <bgColor rgb="FF669999"/>
      </patternFill>
    </fill>
    <fill>
      <patternFill patternType="solid">
        <fgColor rgb="FF66CCFF"/>
        <bgColor rgb="FF99CCFF"/>
      </patternFill>
    </fill>
    <fill>
      <patternFill patternType="solid">
        <fgColor rgb="FF99FF33"/>
        <bgColor rgb="FFCCFF66"/>
      </patternFill>
    </fill>
    <fill>
      <patternFill patternType="solid">
        <fgColor rgb="FFFFCC00"/>
        <bgColor rgb="FFFFFF00"/>
      </patternFill>
    </fill>
    <fill>
      <patternFill patternType="solid">
        <fgColor rgb="FFFFFF66"/>
        <bgColor rgb="FFFFFF99"/>
      </patternFill>
    </fill>
    <fill>
      <patternFill patternType="solid">
        <fgColor rgb="FF999999"/>
        <bgColor rgb="FFA6A6A6"/>
      </patternFill>
    </fill>
    <fill>
      <patternFill patternType="solid">
        <fgColor rgb="FFCCFFFF"/>
        <bgColor rgb="FFCFE7F5"/>
      </patternFill>
    </fill>
    <fill>
      <patternFill patternType="solid">
        <fgColor rgb="FFCFE7F5"/>
        <bgColor rgb="FFDDDDDD"/>
      </patternFill>
    </fill>
    <fill>
      <patternFill patternType="solid">
        <fgColor rgb="FFCCFF66"/>
        <bgColor rgb="FFCCFF99"/>
      </patternFill>
    </fill>
    <fill>
      <patternFill patternType="solid">
        <fgColor rgb="FFDDDDDD"/>
        <bgColor rgb="FFCFE7F5"/>
      </patternFill>
    </fill>
    <fill>
      <patternFill patternType="solid">
        <fgColor rgb="FF6666FF"/>
        <bgColor rgb="FF3333FF"/>
      </patternFill>
    </fill>
    <fill>
      <patternFill patternType="solid">
        <fgColor rgb="FF669999"/>
        <bgColor rgb="FF808080"/>
      </patternFill>
    </fill>
    <fill>
      <patternFill patternType="solid">
        <fgColor rgb="FF339966"/>
        <bgColor rgb="FF669999"/>
      </patternFill>
    </fill>
    <fill>
      <patternFill patternType="solid">
        <fgColor rgb="FFFFFF00"/>
        <bgColor rgb="FFFFFF66"/>
      </patternFill>
    </fill>
    <fill>
      <patternFill patternType="solid">
        <fgColor rgb="FFCCFF99"/>
        <bgColor rgb="FFCCFF66"/>
      </patternFill>
    </fill>
    <fill>
      <patternFill patternType="solid">
        <fgColor rgb="FFFF99FF"/>
        <bgColor rgb="FFFFCCCC"/>
      </patternFill>
    </fill>
  </fills>
  <borders count="151">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medium"/>
      <right/>
      <top style="double"/>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medium"/>
      <right/>
      <top/>
      <bottom style="thin"/>
      <diagonal/>
    </border>
    <border diagonalUp="false" diagonalDown="false">
      <left style="medium"/>
      <right style="thin"/>
      <top/>
      <bottom/>
      <diagonal/>
    </border>
    <border diagonalUp="false" diagonalDown="false">
      <left/>
      <right style="thin"/>
      <top/>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color rgb="FF999999"/>
      </left>
      <right/>
      <top style="thin">
        <color rgb="FF999999"/>
      </top>
      <bottom style="thin">
        <color rgb="FF999999"/>
      </bottom>
      <diagonal/>
    </border>
    <border diagonalUp="false" diagonalDown="false">
      <left/>
      <right/>
      <top style="thin">
        <color rgb="FF999999"/>
      </top>
      <bottom style="thin">
        <color rgb="FF999999"/>
      </bottom>
      <diagonal/>
    </border>
    <border diagonalUp="false" diagonalDown="false">
      <left/>
      <right style="thin">
        <color rgb="FF999999"/>
      </right>
      <top style="thin">
        <color rgb="FF999999"/>
      </top>
      <bottom style="thin">
        <color rgb="FF999999"/>
      </bottom>
      <diagonal/>
    </border>
    <border diagonalUp="false" diagonalDown="false">
      <left style="thin">
        <color rgb="FF0000FF"/>
      </left>
      <right style="thin">
        <color rgb="FF999999"/>
      </right>
      <top style="thin">
        <color rgb="FF0000FF"/>
      </top>
      <bottom style="thin">
        <color rgb="FF0000FF"/>
      </bottom>
      <diagonal/>
    </border>
    <border diagonalUp="false" diagonalDown="false">
      <left style="thin">
        <color rgb="FF999999"/>
      </left>
      <right style="thin">
        <color rgb="FF999999"/>
      </right>
      <top style="thin">
        <color rgb="FF0000FF"/>
      </top>
      <bottom style="thin">
        <color rgb="FF0000FF"/>
      </bottom>
      <diagonal/>
    </border>
    <border diagonalUp="false" diagonalDown="false">
      <left style="thin">
        <color rgb="FF999999"/>
      </left>
      <right style="thin">
        <color rgb="FF0000FF"/>
      </right>
      <top style="thin">
        <color rgb="FF0000FF"/>
      </top>
      <bottom style="thin">
        <color rgb="FF0000FF"/>
      </bottom>
      <diagonal/>
    </border>
    <border diagonalUp="false" diagonalDown="false">
      <left style="thin">
        <color rgb="FF999999"/>
      </left>
      <right style="thin">
        <color rgb="FF999999"/>
      </right>
      <top style="thin">
        <color rgb="FF999999"/>
      </top>
      <bottom style="thin">
        <color rgb="FF999999"/>
      </bottom>
      <diagonal/>
    </border>
    <border diagonalUp="false" diagonalDown="false">
      <left style="thin">
        <color rgb="FF0000FF"/>
      </left>
      <right style="thin">
        <color rgb="FF999999"/>
      </right>
      <top/>
      <bottom/>
      <diagonal/>
    </border>
    <border diagonalUp="false" diagonalDown="false">
      <left/>
      <right style="thin">
        <color rgb="FF0000FF"/>
      </right>
      <top/>
      <bottom/>
      <diagonal/>
    </border>
    <border diagonalUp="false" diagonalDown="false">
      <left style="thin">
        <color rgb="FF0000FF"/>
      </left>
      <right/>
      <top/>
      <bottom/>
      <diagonal/>
    </border>
    <border diagonalUp="false" diagonalDown="false">
      <left style="thin">
        <color rgb="FF0000FF"/>
      </left>
      <right style="thin">
        <color rgb="FF999999"/>
      </right>
      <top/>
      <bottom style="dotted">
        <color rgb="FF0000FF"/>
      </bottom>
      <diagonal/>
    </border>
    <border diagonalUp="false" diagonalDown="false">
      <left/>
      <right/>
      <top/>
      <bottom style="dotted">
        <color rgb="FF0000FF"/>
      </bottom>
      <diagonal/>
    </border>
    <border diagonalUp="false" diagonalDown="false">
      <left/>
      <right/>
      <top/>
      <bottom style="dotted">
        <color rgb="FF3333FF"/>
      </bottom>
      <diagonal/>
    </border>
    <border diagonalUp="false" diagonalDown="false">
      <left/>
      <right style="thin">
        <color rgb="FF0000FF"/>
      </right>
      <top/>
      <bottom style="dotted">
        <color rgb="FF0000FF"/>
      </bottom>
      <diagonal/>
    </border>
    <border diagonalUp="false" diagonalDown="false">
      <left style="thin">
        <color rgb="FF0000FF"/>
      </left>
      <right/>
      <top/>
      <bottom style="dotted">
        <color rgb="FF0000FF"/>
      </bottom>
      <diagonal/>
    </border>
    <border diagonalUp="false" diagonalDown="false">
      <left style="thin">
        <color rgb="FF0000FF"/>
      </left>
      <right style="thin">
        <color rgb="FF999999"/>
      </right>
      <top/>
      <bottom style="thin">
        <color rgb="FF0000FF"/>
      </bottom>
      <diagonal/>
    </border>
    <border diagonalUp="false" diagonalDown="false">
      <left/>
      <right/>
      <top/>
      <bottom style="thin">
        <color rgb="FF0000FF"/>
      </bottom>
      <diagonal/>
    </border>
    <border diagonalUp="false" diagonalDown="false">
      <left/>
      <right style="thin">
        <color rgb="FF0000FF"/>
      </right>
      <top/>
      <bottom style="thin">
        <color rgb="FF0000FF"/>
      </bottom>
      <diagonal/>
    </border>
    <border diagonalUp="false" diagonalDown="false">
      <left style="thin">
        <color rgb="FF0000FF"/>
      </left>
      <right/>
      <top/>
      <bottom style="thin">
        <color rgb="FF0000FF"/>
      </bottom>
      <diagonal/>
    </border>
    <border diagonalUp="false" diagonalDown="false">
      <left style="thin">
        <color rgb="FF999999"/>
      </left>
      <right/>
      <top style="thin">
        <color rgb="FF999999"/>
      </top>
      <bottom/>
      <diagonal/>
    </border>
    <border diagonalUp="false" diagonalDown="false">
      <left/>
      <right/>
      <top style="thin">
        <color rgb="FF999999"/>
      </top>
      <bottom/>
      <diagonal/>
    </border>
    <border diagonalUp="false" diagonalDown="false">
      <left style="thin">
        <color rgb="FF3333FF"/>
      </left>
      <right/>
      <top style="thin">
        <color rgb="FF3333FF"/>
      </top>
      <bottom/>
      <diagonal/>
    </border>
    <border diagonalUp="false" diagonalDown="false">
      <left/>
      <right style="thin">
        <color rgb="FF3333FF"/>
      </right>
      <top style="thin">
        <color rgb="FF3333FF"/>
      </top>
      <bottom/>
      <diagonal/>
    </border>
    <border diagonalUp="false" diagonalDown="false">
      <left style="thin">
        <color rgb="FF999999"/>
      </left>
      <right style="thin">
        <color rgb="FF999999"/>
      </right>
      <top/>
      <bottom/>
      <diagonal/>
    </border>
    <border diagonalUp="false" diagonalDown="false">
      <left style="thin">
        <color rgb="FF3333FF"/>
      </left>
      <right/>
      <top/>
      <bottom/>
      <diagonal/>
    </border>
    <border diagonalUp="false" diagonalDown="false">
      <left/>
      <right style="thin">
        <color rgb="FF3333FF"/>
      </right>
      <top/>
      <bottom/>
      <diagonal/>
    </border>
    <border diagonalUp="false" diagonalDown="false">
      <left style="thin">
        <color rgb="FF999999"/>
      </left>
      <right style="thin">
        <color rgb="FF999999"/>
      </right>
      <top/>
      <bottom style="thin">
        <color rgb="FF999999"/>
      </bottom>
      <diagonal/>
    </border>
    <border diagonalUp="false" diagonalDown="false">
      <left/>
      <right/>
      <top/>
      <bottom style="thin">
        <color rgb="FF999999"/>
      </bottom>
      <diagonal/>
    </border>
    <border diagonalUp="false" diagonalDown="false">
      <left style="thin">
        <color rgb="FF3333FF"/>
      </left>
      <right/>
      <top/>
      <bottom style="thin">
        <color rgb="FF999999"/>
      </bottom>
      <diagonal/>
    </border>
    <border diagonalUp="false" diagonalDown="false">
      <left/>
      <right style="thin">
        <color rgb="FF3333FF"/>
      </right>
      <top/>
      <bottom style="thin">
        <color rgb="FF999999"/>
      </bottom>
      <diagonal/>
    </border>
    <border diagonalUp="false" diagonalDown="false">
      <left style="thin">
        <color rgb="FF999999"/>
      </left>
      <right style="thin">
        <color rgb="FF999999"/>
      </right>
      <top style="thin">
        <color rgb="FF999999"/>
      </top>
      <bottom/>
      <diagonal/>
    </border>
    <border diagonalUp="false" diagonalDown="false">
      <left style="thin">
        <color rgb="FF3333FF"/>
      </left>
      <right/>
      <top style="thin">
        <color rgb="FF999999"/>
      </top>
      <bottom/>
      <diagonal/>
    </border>
    <border diagonalUp="false" diagonalDown="false">
      <left/>
      <right style="thin">
        <color rgb="FF3333FF"/>
      </right>
      <top style="thin">
        <color rgb="FF999999"/>
      </top>
      <bottom/>
      <diagonal/>
    </border>
    <border diagonalUp="false" diagonalDown="false">
      <left style="thin">
        <color rgb="FF3333FF"/>
      </left>
      <right/>
      <top/>
      <bottom style="thin">
        <color rgb="FF3333FF"/>
      </bottom>
      <diagonal/>
    </border>
    <border diagonalUp="false" diagonalDown="false">
      <left/>
      <right style="thin">
        <color rgb="FF3333FF"/>
      </right>
      <top/>
      <bottom style="thin">
        <color rgb="FF3333FF"/>
      </bottom>
      <diagonal/>
    </border>
    <border diagonalUp="false" diagonalDown="false">
      <left style="thin">
        <color rgb="FF6666FF"/>
      </left>
      <right style="thin">
        <color rgb="FF6666FF"/>
      </right>
      <top style="thin">
        <color rgb="FF6666FF"/>
      </top>
      <bottom style="thin">
        <color rgb="FF6666FF"/>
      </bottom>
      <diagonal/>
    </border>
    <border diagonalUp="false" diagonalDown="false">
      <left style="thin">
        <color rgb="FF0000FF"/>
      </left>
      <right style="thin">
        <color rgb="FF0000FF"/>
      </right>
      <top style="thin">
        <color rgb="FF0000FF"/>
      </top>
      <bottom style="thin">
        <color rgb="FF0000FF"/>
      </bottom>
      <diagonal/>
    </border>
    <border diagonalUp="false" diagonalDown="false">
      <left/>
      <right/>
      <top style="hair"/>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style="thin"/>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medium"/>
      <right style="thin"/>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double"/>
      <bottom style="double"/>
      <diagonal/>
    </border>
    <border diagonalUp="false" diagonalDown="false">
      <left style="thin"/>
      <right style="thin"/>
      <top style="double"/>
      <bottom style="double"/>
      <diagonal/>
    </border>
    <border diagonalUp="false" diagonalDown="false">
      <left style="thin"/>
      <right style="thin"/>
      <top style="double"/>
      <bottom style="thin"/>
      <diagonal/>
    </border>
    <border diagonalUp="false" diagonalDown="false">
      <left style="thin"/>
      <right style="medium"/>
      <top/>
      <bottom style="thin"/>
      <diagonal/>
    </border>
    <border diagonalUp="false" diagonalDown="false">
      <left style="thin"/>
      <right style="thin"/>
      <top style="thin"/>
      <bottom style="double"/>
      <diagonal/>
    </border>
    <border diagonalUp="false" diagonalDown="false">
      <left style="thin"/>
      <right style="medium"/>
      <top style="thin"/>
      <bottom/>
      <diagonal/>
    </border>
    <border diagonalUp="false" diagonalDown="false">
      <left style="medium"/>
      <right style="medium"/>
      <top style="double"/>
      <bottom style="double"/>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double"/>
      <right style="thin"/>
      <top style="thin"/>
      <bottom style="thin"/>
      <diagonal/>
    </border>
    <border diagonalUp="false" diagonalDown="false">
      <left style="thin"/>
      <right style="thin">
        <color rgb="FF333333"/>
      </right>
      <top style="thin"/>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808080"/>
      </right>
      <top style="thin"/>
      <bottom style="thin">
        <color rgb="FF333333"/>
      </bottom>
      <diagonal/>
    </border>
    <border diagonalUp="false" diagonalDown="false">
      <left style="thin">
        <color rgb="FF808080"/>
      </left>
      <right style="thin">
        <color rgb="FF808080"/>
      </right>
      <top style="thin"/>
      <bottom style="thin"/>
      <diagonal/>
    </border>
    <border diagonalUp="false" diagonalDown="false">
      <left style="thin">
        <color rgb="FF808080"/>
      </left>
      <right style="thin"/>
      <top style="thin"/>
      <bottom style="thin"/>
      <diagonal/>
    </border>
    <border diagonalUp="false" diagonalDown="false">
      <left style="thin"/>
      <right style="thin">
        <color rgb="FF333333"/>
      </right>
      <top style="thin">
        <color rgb="FF333333"/>
      </top>
      <bottom style="thin"/>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808080"/>
      </right>
      <top style="thin">
        <color rgb="FF333333"/>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color rgb="FF808080"/>
      </right>
      <top style="thin"/>
      <bottom/>
      <diagonal/>
    </border>
    <border diagonalUp="false" diagonalDown="false">
      <left style="thin">
        <color rgb="FF808080"/>
      </left>
      <right style="thin"/>
      <top style="thin"/>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style="thin">
        <color rgb="FF808080"/>
      </right>
      <top/>
      <bottom style="thin"/>
      <diagonal/>
    </border>
    <border diagonalUp="false" diagonalDown="false">
      <left style="thin">
        <color rgb="FF808080"/>
      </left>
      <right style="thin"/>
      <top/>
      <bottom style="thin"/>
      <diagonal/>
    </border>
    <border diagonalUp="false" diagonalDown="false">
      <left style="thin">
        <color rgb="FF808080"/>
      </left>
      <right style="thin"/>
      <top style="thin"/>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color rgb="FF808080"/>
      </left>
      <right style="thin"/>
      <top style="thin">
        <color rgb="FF808080"/>
      </top>
      <bottom style="thin"/>
      <diagonal/>
    </border>
    <border diagonalUp="false" diagonalDown="true">
      <left style="thin"/>
      <right/>
      <top style="thin"/>
      <bottom/>
      <diagonal style="thin">
        <color rgb="FF808080"/>
      </diagonal>
    </border>
    <border diagonalUp="false" diagonalDown="false">
      <left style="thin"/>
      <right style="thin">
        <color rgb="FF808080"/>
      </right>
      <top style="thin"/>
      <bottom/>
      <diagonal/>
    </border>
    <border diagonalUp="false" diagonalDown="false">
      <left style="thin">
        <color rgb="FF808080"/>
      </left>
      <right/>
      <top/>
      <bottom/>
      <diagonal/>
    </border>
    <border diagonalUp="false" diagonalDown="false">
      <left style="thin">
        <color rgb="FF808080"/>
      </left>
      <right style="thin">
        <color rgb="FF808080"/>
      </right>
      <top/>
      <bottom/>
      <diagonal/>
    </border>
    <border diagonalUp="false" diagonalDown="false">
      <left/>
      <right style="thin">
        <color rgb="FF808080"/>
      </right>
      <top/>
      <bottom style="thin"/>
      <diagonal/>
    </border>
    <border diagonalUp="false" diagonalDown="false">
      <left style="thin">
        <color rgb="FF808080"/>
      </left>
      <right/>
      <top/>
      <bottom style="thin"/>
      <diagonal/>
    </border>
    <border diagonalUp="false" diagonalDown="false">
      <left style="thin">
        <color rgb="FF808080"/>
      </left>
      <right/>
      <top style="thin"/>
      <bottom style="thin">
        <color rgb="FF808080"/>
      </bottom>
      <diagonal/>
    </border>
    <border diagonalUp="false" diagonalDown="false">
      <left/>
      <right style="thin"/>
      <top style="thin"/>
      <bottom style="thin">
        <color rgb="FF808080"/>
      </bottom>
      <diagonal/>
    </border>
    <border diagonalUp="false" diagonalDown="false">
      <left/>
      <right style="thin">
        <color rgb="FF808080"/>
      </right>
      <top/>
      <bottom style="thin">
        <color rgb="FF808080"/>
      </bottom>
      <diagonal/>
    </border>
    <border diagonalUp="false" diagonalDown="false">
      <left style="thin">
        <color rgb="FF808080"/>
      </left>
      <right/>
      <top/>
      <bottom style="thin">
        <color rgb="FF808080"/>
      </bottom>
      <diagonal/>
    </border>
    <border diagonalUp="false" diagonalDown="false">
      <left style="thin"/>
      <right style="thin">
        <color rgb="FF808080"/>
      </right>
      <top/>
      <bottom style="thin"/>
      <diagonal/>
    </border>
    <border diagonalUp="false" diagonalDown="false">
      <left style="thin"/>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808080"/>
      </left>
      <right/>
      <top style="thin">
        <color rgb="FF808080"/>
      </top>
      <bottom style="thin">
        <color rgb="FF808080"/>
      </bottom>
      <diagonal/>
    </border>
    <border diagonalUp="false" diagonalDown="false">
      <left/>
      <right style="thin"/>
      <top style="thin">
        <color rgb="FF808080"/>
      </top>
      <bottom style="thin">
        <color rgb="FF808080"/>
      </bottom>
      <diagonal/>
    </border>
    <border diagonalUp="false" diagonalDown="false">
      <left style="thin">
        <color rgb="FF808080"/>
      </left>
      <right/>
      <top style="thin">
        <color rgb="FF808080"/>
      </top>
      <bottom style="thin"/>
      <diagonal/>
    </border>
    <border diagonalUp="false" diagonalDown="false">
      <left style="thin"/>
      <right/>
      <top style="thin">
        <color rgb="FF808080"/>
      </top>
      <bottom style="thin"/>
      <diagonal/>
    </border>
    <border diagonalUp="false" diagonalDown="false">
      <left/>
      <right style="thin"/>
      <top style="thin">
        <color rgb="FF808080"/>
      </top>
      <bottom style="thin"/>
      <diagonal/>
    </border>
    <border diagonalUp="false" diagonalDown="false">
      <left style="thin"/>
      <right style="thin">
        <color rgb="FF808080"/>
      </right>
      <top/>
      <bottom/>
      <diagonal/>
    </border>
    <border diagonalUp="false" diagonalDown="false">
      <left style="thin">
        <color rgb="FF808080"/>
      </left>
      <right style="thin"/>
      <top/>
      <bottom/>
      <diagonal/>
    </border>
    <border diagonalUp="false" diagonalDown="false">
      <left style="thin"/>
      <right/>
      <top style="thin">
        <color rgb="FF808080"/>
      </top>
      <bottom style="thin">
        <color rgb="FF808080"/>
      </bottom>
      <diagonal/>
    </border>
    <border diagonalUp="false" diagonalDown="false">
      <left style="thin">
        <color rgb="FF808080"/>
      </left>
      <right/>
      <top style="thin">
        <color rgb="FF808080"/>
      </top>
      <bottom/>
      <diagonal/>
    </border>
    <border diagonalUp="false" diagonalDown="false">
      <left style="thin"/>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right style="thin">
        <color rgb="FF808080"/>
      </right>
      <top style="thin">
        <color rgb="FF808080"/>
      </top>
      <bottom/>
      <diagonal/>
    </border>
    <border diagonalUp="false" diagonalDown="false">
      <left style="thin"/>
      <right style="thin">
        <color rgb="FF808080"/>
      </right>
      <top style="thin"/>
      <bottom style="thin"/>
      <diagonal/>
    </border>
    <border diagonalUp="false" diagonalDown="false">
      <left style="thin">
        <color rgb="FF808080"/>
      </left>
      <right/>
      <top style="thin"/>
      <bottom style="thin"/>
      <diagonal/>
    </border>
    <border diagonalUp="false" diagonalDown="false">
      <left/>
      <right style="thin">
        <color rgb="FF808080"/>
      </right>
      <top style="thin"/>
      <bottom style="thin"/>
      <diagonal/>
    </border>
    <border diagonalUp="false" diagonalDown="false">
      <left style="thin"/>
      <right/>
      <top/>
      <bottom style="thin">
        <color rgb="FF808080"/>
      </bottom>
      <diagonal/>
    </border>
    <border diagonalUp="false" diagonalDown="false">
      <left/>
      <right style="thin"/>
      <top style="thin">
        <color rgb="FF808080"/>
      </top>
      <bottom/>
      <diagonal/>
    </border>
    <border diagonalUp="false" diagonalDown="false">
      <left/>
      <right style="thin">
        <color rgb="FF808080"/>
      </right>
      <top style="thin">
        <color rgb="FF808080"/>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71" fontId="45" fillId="0" borderId="0" applyFont="true" applyBorder="false" applyAlignment="true" applyProtection="false">
      <alignment horizontal="general" vertical="bottom" textRotation="0" wrapText="false" indent="0" shrinkToFit="false"/>
    </xf>
  </cellStyleXfs>
  <cellXfs count="46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6"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8" xfId="0" applyFont="fals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3" borderId="8" xfId="0" applyFont="false" applyBorder="true" applyAlignment="false" applyProtection="false">
      <alignment horizontal="general" vertical="bottom" textRotation="0" wrapText="false" indent="0" shrinkToFit="false"/>
      <protection locked="true" hidden="false"/>
    </xf>
    <xf numFmtId="164" fontId="0" fillId="3"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3" borderId="9" xfId="0" applyFont="true" applyBorder="true" applyAlignment="true" applyProtection="false">
      <alignment horizontal="center" vertical="bottom" textRotation="0" wrapText="false" indent="0" shrinkToFit="false"/>
      <protection locked="true" hidden="false"/>
    </xf>
    <xf numFmtId="164" fontId="0" fillId="3"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8" fillId="2" borderId="16"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0" fillId="3" borderId="9" xfId="0" applyFont="false" applyBorder="true" applyAlignment="false" applyProtection="false">
      <alignment horizontal="general" vertical="bottom" textRotation="0" wrapText="false" indent="0" shrinkToFit="false"/>
      <protection locked="true" hidden="false"/>
    </xf>
    <xf numFmtId="164" fontId="7" fillId="0" borderId="18"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3" borderId="19" xfId="0" applyFont="true" applyBorder="true" applyAlignment="true" applyProtection="false">
      <alignment horizontal="center" vertical="top" textRotation="0" wrapText="tru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11" fillId="4" borderId="16" xfId="2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false" indent="0" shrinkToFit="false"/>
      <protection locked="true" hidden="false"/>
    </xf>
    <xf numFmtId="164" fontId="13" fillId="3" borderId="9"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2" borderId="1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0" fillId="3"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11" fillId="4" borderId="7" xfId="20" applyFont="true" applyBorder="true" applyAlignment="true" applyProtection="true">
      <alignment horizontal="left" vertical="center" textRotation="0" wrapText="false" indent="0" shrinkToFit="false"/>
      <protection locked="false" hidden="false"/>
    </xf>
    <xf numFmtId="164" fontId="0" fillId="4"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5"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general" vertical="center" textRotation="0" wrapText="false" indent="0" shrinkToFit="false"/>
      <protection locked="true" hidden="false"/>
    </xf>
    <xf numFmtId="164" fontId="0" fillId="6" borderId="0" xfId="0" applyFont="false" applyBorder="false" applyAlignment="true" applyProtection="false">
      <alignment horizontal="general" vertical="center" textRotation="0" wrapText="false" indent="0" shrinkToFit="false"/>
      <protection locked="true" hidden="false"/>
    </xf>
    <xf numFmtId="164" fontId="7" fillId="6"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left" vertical="center"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false">
      <alignment horizontal="general" vertical="center" textRotation="0" wrapText="false" indent="0" shrinkToFit="false"/>
      <protection locked="true" hidden="false"/>
    </xf>
    <xf numFmtId="164" fontId="0" fillId="8" borderId="25" xfId="0" applyFont="true" applyBorder="true" applyAlignment="true" applyProtection="false">
      <alignment horizontal="general" vertical="center" textRotation="0" wrapText="false" indent="0" shrinkToFit="false"/>
      <protection locked="true" hidden="false"/>
    </xf>
    <xf numFmtId="164" fontId="0" fillId="8" borderId="26" xfId="0" applyFont="false" applyBorder="true" applyAlignment="true" applyProtection="false">
      <alignment horizontal="general"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17" fillId="9" borderId="26" xfId="0" applyFont="true" applyBorder="true" applyAlignment="true" applyProtection="false">
      <alignment horizontal="general" vertical="center" textRotation="0" wrapText="false" indent="0" shrinkToFit="false"/>
      <protection locked="true" hidden="false"/>
    </xf>
    <xf numFmtId="164" fontId="16" fillId="10" borderId="26" xfId="0" applyFont="true" applyBorder="true" applyAlignment="true" applyProtection="false">
      <alignment horizontal="general" vertical="center" textRotation="0" wrapText="false" indent="0" shrinkToFit="false"/>
      <protection locked="true" hidden="false"/>
    </xf>
    <xf numFmtId="164" fontId="18" fillId="10" borderId="26" xfId="0" applyFont="true" applyBorder="true" applyAlignment="true" applyProtection="false">
      <alignment horizontal="general" vertical="center" textRotation="0" wrapText="false" indent="0" shrinkToFit="false"/>
      <protection locked="true" hidden="false"/>
    </xf>
    <xf numFmtId="164" fontId="18" fillId="10" borderId="27"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5" fontId="18" fillId="0" borderId="0" xfId="0" applyFont="true" applyBorder="false" applyAlignment="false" applyProtection="false">
      <alignment horizontal="general" vertical="bottom" textRotation="0" wrapText="false" indent="0" shrinkToFit="false"/>
      <protection locked="true" hidden="false"/>
    </xf>
    <xf numFmtId="164" fontId="0" fillId="11" borderId="28" xfId="0" applyFont="true" applyBorder="true" applyAlignment="true" applyProtection="false">
      <alignment horizontal="left" vertical="bottom" textRotation="0" wrapText="false" indent="0" shrinkToFit="false"/>
      <protection locked="true" hidden="false"/>
    </xf>
    <xf numFmtId="164" fontId="0" fillId="12" borderId="29" xfId="0" applyFont="true" applyBorder="true" applyAlignment="true" applyProtection="false">
      <alignment horizontal="center" vertical="bottom" textRotation="0" wrapText="false" indent="0" shrinkToFit="false"/>
      <protection locked="true" hidden="false"/>
    </xf>
    <xf numFmtId="164" fontId="7" fillId="12" borderId="29" xfId="0" applyFont="true" applyBorder="true" applyAlignment="true" applyProtection="false">
      <alignment horizontal="left" vertical="bottom" textRotation="0" wrapText="false" indent="0" shrinkToFit="false"/>
      <protection locked="true" hidden="false"/>
    </xf>
    <xf numFmtId="164" fontId="0" fillId="12" borderId="30" xfId="0" applyFont="true" applyBorder="true" applyAlignment="true" applyProtection="false">
      <alignment horizontal="center" vertical="bottom" textRotation="0" wrapText="false" indent="0" shrinkToFit="false"/>
      <protection locked="true" hidden="false"/>
    </xf>
    <xf numFmtId="164" fontId="0" fillId="10" borderId="28" xfId="0" applyFont="true" applyBorder="true" applyAlignment="true" applyProtection="false">
      <alignment horizontal="center" vertical="bottom" textRotation="0" wrapText="false" indent="0" shrinkToFit="false"/>
      <protection locked="true" hidden="false"/>
    </xf>
    <xf numFmtId="164" fontId="0" fillId="10" borderId="30" xfId="0" applyFont="true" applyBorder="true" applyAlignment="true" applyProtection="false">
      <alignment horizontal="center" vertical="bottom" textRotation="0" wrapText="false" indent="0" shrinkToFit="false"/>
      <protection locked="true" hidden="false"/>
    </xf>
    <xf numFmtId="164" fontId="0" fillId="10" borderId="0" xfId="0" applyFont="true" applyBorder="false" applyAlignment="true" applyProtection="false">
      <alignment horizontal="center" vertical="bottom" textRotation="0" wrapText="false" indent="0" shrinkToFit="false"/>
      <protection locked="true" hidden="false"/>
    </xf>
    <xf numFmtId="164" fontId="7" fillId="13" borderId="31" xfId="0" applyFont="true" applyBorder="true" applyAlignment="true" applyProtection="false">
      <alignment horizontal="left" vertical="bottom" textRotation="0" wrapText="false" indent="0" shrinkToFit="false"/>
      <protection locked="true" hidden="false"/>
    </xf>
    <xf numFmtId="164" fontId="0" fillId="13" borderId="31" xfId="0" applyFont="true" applyBorder="true" applyAlignment="true" applyProtection="false">
      <alignment horizontal="center" vertical="bottom" textRotation="0" wrapText="false" indent="0" shrinkToFit="false"/>
      <protection locked="true" hidden="false"/>
    </xf>
    <xf numFmtId="164" fontId="19" fillId="14" borderId="31" xfId="0" applyFont="true" applyBorder="true" applyAlignment="true" applyProtection="false">
      <alignment horizontal="left" vertical="bottom" textRotation="0" wrapText="false" indent="0" shrinkToFit="false"/>
      <protection locked="true" hidden="false"/>
    </xf>
    <xf numFmtId="164" fontId="17" fillId="13" borderId="31" xfId="0" applyFont="true" applyBorder="true" applyAlignment="true" applyProtection="false">
      <alignment horizontal="center" vertical="bottom" textRotation="0" wrapText="false" indent="0" shrinkToFit="false"/>
      <protection locked="true" hidden="false"/>
    </xf>
    <xf numFmtId="164" fontId="0" fillId="2" borderId="31" xfId="0" applyFont="true" applyBorder="true" applyAlignment="true" applyProtection="false">
      <alignment horizontal="center" vertical="bottom" textRotation="0" wrapText="false" indent="0" shrinkToFit="false"/>
      <protection locked="true" hidden="false"/>
    </xf>
    <xf numFmtId="164" fontId="20" fillId="2" borderId="31" xfId="0" applyFont="true" applyBorder="true" applyAlignment="true" applyProtection="false">
      <alignment horizontal="center" vertical="bottom" textRotation="0" wrapText="false" indent="0" shrinkToFit="false"/>
      <protection locked="true" hidden="false"/>
    </xf>
    <xf numFmtId="164" fontId="21" fillId="2" borderId="31" xfId="0" applyFont="true" applyBorder="true" applyAlignment="true" applyProtection="false">
      <alignment horizontal="center" vertical="bottom" textRotation="0" wrapText="false" indent="0" shrinkToFit="false"/>
      <protection locked="true" hidden="false"/>
    </xf>
    <xf numFmtId="164" fontId="14" fillId="14" borderId="0" xfId="0" applyFont="true" applyBorder="false" applyAlignment="false" applyProtection="false">
      <alignment horizontal="general" vertical="bottom" textRotation="0" wrapText="false" indent="0" shrinkToFit="false"/>
      <protection locked="true" hidden="false"/>
    </xf>
    <xf numFmtId="164" fontId="0" fillId="0" borderId="32"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14" borderId="33" xfId="0" applyFont="false" applyBorder="true" applyAlignment="false" applyProtection="false">
      <alignment horizontal="general" vertical="bottom" textRotation="0" wrapText="false" indent="0" shrinkToFit="false"/>
      <protection locked="true" hidden="false"/>
    </xf>
    <xf numFmtId="166" fontId="0" fillId="14" borderId="0" xfId="0" applyFont="false" applyBorder="false" applyAlignment="false" applyProtection="false">
      <alignment horizontal="general" vertical="bottom" textRotation="0" wrapText="false" indent="0" shrinkToFit="false"/>
      <protection locked="true" hidden="false"/>
    </xf>
    <xf numFmtId="166" fontId="0" fillId="10" borderId="34" xfId="0" applyFont="false" applyBorder="true" applyAlignment="false" applyProtection="false">
      <alignment horizontal="general" vertical="bottom" textRotation="0" wrapText="false" indent="0" shrinkToFit="false"/>
      <protection locked="true" hidden="false"/>
    </xf>
    <xf numFmtId="165" fontId="18" fillId="14"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14" borderId="0" xfId="0" applyFont="fals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7" fontId="0" fillId="14" borderId="0" xfId="0" applyFont="false" applyBorder="false" applyAlignment="false" applyProtection="false">
      <alignment horizontal="general" vertical="bottom" textRotation="0" wrapText="false" indent="0" shrinkToFit="false"/>
      <protection locked="true" hidden="false"/>
    </xf>
    <xf numFmtId="165" fontId="22" fillId="14"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right"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8" fillId="0" borderId="32" xfId="0" applyFont="true" applyBorder="true" applyAlignment="false" applyProtection="false">
      <alignment horizontal="general" vertical="bottom" textRotation="0" wrapText="false" indent="0" shrinkToFit="false"/>
      <protection locked="true" hidden="false"/>
    </xf>
    <xf numFmtId="165" fontId="24" fillId="0" borderId="0" xfId="0" applyFont="true" applyBorder="false" applyAlignment="false" applyProtection="false">
      <alignment horizontal="general" vertical="bottom" textRotation="0" wrapText="false" indent="0" shrinkToFit="false"/>
      <protection locked="true" hidden="false"/>
    </xf>
    <xf numFmtId="165" fontId="25" fillId="0" borderId="0" xfId="0" applyFont="true" applyBorder="false" applyAlignment="true" applyProtection="false">
      <alignment horizontal="center" vertical="bottom" textRotation="0" wrapText="false" indent="0" shrinkToFit="false"/>
      <protection locked="true" hidden="false"/>
    </xf>
    <xf numFmtId="166" fontId="14" fillId="14" borderId="0" xfId="0" applyFont="true" applyBorder="false" applyAlignment="false" applyProtection="false">
      <alignment horizontal="general" vertical="bottom" textRotation="0" wrapText="false" indent="0" shrinkToFit="false"/>
      <protection locked="true" hidden="false"/>
    </xf>
    <xf numFmtId="164" fontId="18" fillId="0" borderId="35" xfId="0" applyFont="true" applyBorder="true" applyAlignment="false" applyProtection="false">
      <alignment horizontal="general" vertical="bottom" textRotation="0" wrapText="false" indent="0" shrinkToFit="false"/>
      <protection locked="true" hidden="false"/>
    </xf>
    <xf numFmtId="164" fontId="18" fillId="0" borderId="36" xfId="0" applyFont="true" applyBorder="true" applyAlignment="false" applyProtection="false">
      <alignment horizontal="general" vertical="bottom" textRotation="0" wrapText="false" indent="0" shrinkToFit="false"/>
      <protection locked="true" hidden="false"/>
    </xf>
    <xf numFmtId="166" fontId="14" fillId="14" borderId="37" xfId="0" applyFont="true" applyBorder="true" applyAlignment="false" applyProtection="false">
      <alignment horizontal="general" vertical="bottom" textRotation="0" wrapText="false" indent="0" shrinkToFit="false"/>
      <protection locked="true" hidden="false"/>
    </xf>
    <xf numFmtId="166" fontId="0" fillId="14" borderId="38" xfId="0" applyFont="false" applyBorder="true" applyAlignment="false" applyProtection="false">
      <alignment horizontal="general" vertical="bottom" textRotation="0" wrapText="false" indent="0" shrinkToFit="false"/>
      <protection locked="true" hidden="false"/>
    </xf>
    <xf numFmtId="166" fontId="0" fillId="14" borderId="36" xfId="0" applyFont="false" applyBorder="true" applyAlignment="false" applyProtection="false">
      <alignment horizontal="general" vertical="bottom" textRotation="0" wrapText="false" indent="0" shrinkToFit="false"/>
      <protection locked="true" hidden="false"/>
    </xf>
    <xf numFmtId="166" fontId="0" fillId="10" borderId="39" xfId="0" applyFont="false" applyBorder="true" applyAlignment="false" applyProtection="false">
      <alignment horizontal="general" vertical="bottom" textRotation="0" wrapText="false" indent="0" shrinkToFit="false"/>
      <protection locked="true" hidden="false"/>
    </xf>
    <xf numFmtId="166" fontId="0" fillId="0" borderId="33" xfId="0" applyFont="false" applyBorder="true" applyAlignment="false" applyProtection="false">
      <alignment horizontal="general" vertical="bottom" textRotation="0" wrapText="false" indent="0" shrinkToFit="false"/>
      <protection locked="true" hidden="false"/>
    </xf>
    <xf numFmtId="166" fontId="0" fillId="14" borderId="34" xfId="0" applyFont="false" applyBorder="true" applyAlignment="false" applyProtection="false">
      <alignment horizontal="general" vertical="bottom" textRotation="0" wrapText="false" indent="0" shrinkToFit="false"/>
      <protection locked="true" hidden="false"/>
    </xf>
    <xf numFmtId="166" fontId="0" fillId="10" borderId="33" xfId="0" applyFont="false" applyBorder="tru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general" vertical="bottom" textRotation="0" wrapText="false" indent="0" shrinkToFit="false"/>
      <protection locked="true" hidden="false"/>
    </xf>
    <xf numFmtId="166" fontId="18" fillId="14" borderId="33" xfId="0" applyFont="true" applyBorder="true" applyAlignment="false" applyProtection="false">
      <alignment horizontal="general" vertical="bottom" textRotation="0" wrapText="false" indent="0" shrinkToFit="false"/>
      <protection locked="true" hidden="false"/>
    </xf>
    <xf numFmtId="164" fontId="0" fillId="0" borderId="40" xfId="0" applyFont="false" applyBorder="true" applyAlignment="false" applyProtection="false">
      <alignment horizontal="general" vertical="bottom" textRotation="0" wrapText="false" indent="0" shrinkToFit="false"/>
      <protection locked="true" hidden="false"/>
    </xf>
    <xf numFmtId="164" fontId="0" fillId="0" borderId="41" xfId="0" applyFont="true" applyBorder="true" applyAlignment="false" applyProtection="false">
      <alignment horizontal="general" vertical="bottom" textRotation="0" wrapText="false" indent="0" shrinkToFit="false"/>
      <protection locked="true" hidden="false"/>
    </xf>
    <xf numFmtId="166" fontId="14" fillId="14" borderId="41" xfId="0" applyFont="true" applyBorder="true" applyAlignment="false" applyProtection="false">
      <alignment horizontal="general" vertical="bottom" textRotation="0" wrapText="false" indent="0" shrinkToFit="false"/>
      <protection locked="true" hidden="false"/>
    </xf>
    <xf numFmtId="166" fontId="0" fillId="14" borderId="42" xfId="0" applyFont="false" applyBorder="true" applyAlignment="false" applyProtection="false">
      <alignment horizontal="general" vertical="bottom" textRotation="0" wrapText="false" indent="0" shrinkToFit="false"/>
      <protection locked="true" hidden="false"/>
    </xf>
    <xf numFmtId="166" fontId="0" fillId="14" borderId="43" xfId="0" applyFont="false" applyBorder="true" applyAlignment="false" applyProtection="false">
      <alignment horizontal="general" vertical="bottom" textRotation="0" wrapText="false" indent="0" shrinkToFit="false"/>
      <protection locked="true" hidden="false"/>
    </xf>
    <xf numFmtId="166" fontId="0" fillId="10" borderId="42" xfId="0" applyFont="fals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false" applyProtection="false">
      <alignment horizontal="general" vertical="bottom" textRotation="0" wrapText="false" indent="0" shrinkToFit="false"/>
      <protection locked="true" hidden="false"/>
    </xf>
    <xf numFmtId="164" fontId="0" fillId="0" borderId="45" xfId="0" applyFont="true" applyBorder="true" applyAlignment="false" applyProtection="false">
      <alignment horizontal="general" vertical="bottom" textRotation="0" wrapText="false" indent="0" shrinkToFit="false"/>
      <protection locked="true" hidden="false"/>
    </xf>
    <xf numFmtId="166" fontId="0" fillId="14" borderId="45" xfId="0" applyFont="false" applyBorder="true" applyAlignment="false" applyProtection="false">
      <alignment horizontal="general" vertical="bottom" textRotation="0" wrapText="false" indent="0" shrinkToFit="false"/>
      <protection locked="true" hidden="false"/>
    </xf>
    <xf numFmtId="166" fontId="0" fillId="14" borderId="46" xfId="0" applyFont="false" applyBorder="true" applyAlignment="false" applyProtection="false">
      <alignment horizontal="general" vertical="bottom" textRotation="0" wrapText="false" indent="0" shrinkToFit="false"/>
      <protection locked="true" hidden="false"/>
    </xf>
    <xf numFmtId="166" fontId="0" fillId="10" borderId="47" xfId="0" applyFont="false" applyBorder="true" applyAlignment="false" applyProtection="false">
      <alignment horizontal="general" vertical="bottom" textRotation="0" wrapText="false" indent="0" shrinkToFit="false"/>
      <protection locked="true" hidden="false"/>
    </xf>
    <xf numFmtId="164" fontId="18" fillId="0" borderId="48" xfId="0" applyFont="true" applyBorder="true" applyAlignment="false" applyProtection="false">
      <alignment horizontal="general" vertical="bottom" textRotation="0" wrapText="false" indent="0" shrinkToFit="false"/>
      <protection locked="true" hidden="false"/>
    </xf>
    <xf numFmtId="166" fontId="0" fillId="14" borderId="49" xfId="0" applyFont="false" applyBorder="true" applyAlignment="false" applyProtection="false">
      <alignment horizontal="general" vertical="bottom" textRotation="0" wrapText="false" indent="0" shrinkToFit="false"/>
      <protection locked="true" hidden="false"/>
    </xf>
    <xf numFmtId="166" fontId="0" fillId="10" borderId="50" xfId="0" applyFont="fals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6" fontId="0" fillId="10" borderId="49" xfId="0" applyFont="false" applyBorder="true" applyAlignment="false" applyProtection="false">
      <alignment horizontal="general" vertical="bottom" textRotation="0" wrapText="false" indent="0" shrinkToFit="false"/>
      <protection locked="true" hidden="false"/>
    </xf>
    <xf numFmtId="166" fontId="0" fillId="14" borderId="50" xfId="0" applyFont="false" applyBorder="true" applyAlignment="false" applyProtection="false">
      <alignment horizontal="general" vertical="bottom" textRotation="0" wrapText="false" indent="0" shrinkToFit="false"/>
      <protection locked="true" hidden="false"/>
    </xf>
    <xf numFmtId="164" fontId="0" fillId="0" borderId="51" xfId="0" applyFont="false" applyBorder="true" applyAlignment="false" applyProtection="false">
      <alignment horizontal="general" vertical="bottom" textRotation="0" wrapText="false" indent="0" shrinkToFit="false"/>
      <protection locked="true" hidden="false"/>
    </xf>
    <xf numFmtId="164" fontId="0" fillId="0" borderId="52" xfId="0" applyFont="true" applyBorder="true" applyAlignment="false" applyProtection="false">
      <alignment horizontal="general" vertical="bottom" textRotation="0" wrapText="false" indent="0" shrinkToFit="false"/>
      <protection locked="true" hidden="false"/>
    </xf>
    <xf numFmtId="166" fontId="0" fillId="14" borderId="52" xfId="0" applyFont="false" applyBorder="true" applyAlignment="false" applyProtection="false">
      <alignment horizontal="general" vertical="bottom" textRotation="0" wrapText="false" indent="0" shrinkToFit="false"/>
      <protection locked="true" hidden="false"/>
    </xf>
    <xf numFmtId="166" fontId="0" fillId="14" borderId="53" xfId="0" applyFont="false" applyBorder="true" applyAlignment="false" applyProtection="false">
      <alignment horizontal="general" vertical="bottom" textRotation="0" wrapText="false" indent="0" shrinkToFit="false"/>
      <protection locked="true" hidden="false"/>
    </xf>
    <xf numFmtId="166" fontId="0" fillId="10" borderId="54" xfId="0" applyFont="false" applyBorder="true" applyAlignment="false" applyProtection="false">
      <alignment horizontal="general" vertical="bottom" textRotation="0" wrapText="false" indent="0" shrinkToFit="false"/>
      <protection locked="true" hidden="false"/>
    </xf>
    <xf numFmtId="164" fontId="0" fillId="0" borderId="55" xfId="0" applyFont="false" applyBorder="true" applyAlignment="false" applyProtection="false">
      <alignment horizontal="general" vertical="bottom" textRotation="0" wrapText="false" indent="0" shrinkToFit="false"/>
      <protection locked="true" hidden="false"/>
    </xf>
    <xf numFmtId="166" fontId="0" fillId="10" borderId="56" xfId="0" applyFont="false" applyBorder="true" applyAlignment="false" applyProtection="false">
      <alignment horizontal="general" vertical="bottom" textRotation="0" wrapText="false" indent="0" shrinkToFit="false"/>
      <protection locked="true" hidden="false"/>
    </xf>
    <xf numFmtId="166" fontId="0" fillId="14" borderId="57" xfId="0" applyFont="false" applyBorder="true" applyAlignment="false" applyProtection="false">
      <alignment horizontal="general" vertical="bottom" textRotation="0" wrapText="false" indent="0" shrinkToFit="false"/>
      <protection locked="true" hidden="false"/>
    </xf>
    <xf numFmtId="166" fontId="0" fillId="10" borderId="58" xfId="0" applyFont="false" applyBorder="true" applyAlignment="false" applyProtection="false">
      <alignment horizontal="general" vertical="bottom" textRotation="0" wrapText="false" indent="0" shrinkToFit="false"/>
      <protection locked="true" hidden="false"/>
    </xf>
    <xf numFmtId="166" fontId="0" fillId="14" borderId="59" xfId="0" applyFont="false" applyBorder="true" applyAlignment="false" applyProtection="false">
      <alignment horizontal="general" vertical="bottom" textRotation="0" wrapText="false" indent="0" shrinkToFit="false"/>
      <protection locked="true" hidden="false"/>
    </xf>
    <xf numFmtId="166"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0" fillId="0" borderId="26" xfId="0" applyFont="true" applyBorder="true" applyAlignment="false" applyProtection="false">
      <alignment horizontal="general" vertical="bottom" textRotation="0" wrapText="false" indent="0" shrinkToFit="false"/>
      <protection locked="true" hidden="false"/>
    </xf>
    <xf numFmtId="166" fontId="0" fillId="14" borderId="26" xfId="0" applyFont="false" applyBorder="true" applyAlignment="false" applyProtection="false">
      <alignment horizontal="general" vertical="bottom" textRotation="0" wrapText="false" indent="0" shrinkToFit="false"/>
      <protection locked="true" hidden="false"/>
    </xf>
    <xf numFmtId="166" fontId="14" fillId="14" borderId="26" xfId="0" applyFont="true" applyBorder="true" applyAlignment="true" applyProtection="false">
      <alignment horizontal="right" vertical="bottom" textRotation="0" wrapText="false" indent="0" shrinkToFit="false"/>
      <protection locked="true" hidden="false"/>
    </xf>
    <xf numFmtId="166" fontId="0" fillId="0" borderId="60" xfId="0" applyFont="false" applyBorder="true" applyAlignment="false" applyProtection="false">
      <alignment horizontal="general" vertical="bottom" textRotation="0" wrapText="false" indent="0" shrinkToFit="false"/>
      <protection locked="true" hidden="false"/>
    </xf>
    <xf numFmtId="166" fontId="0" fillId="14" borderId="27" xfId="0" applyFont="false" applyBorder="true" applyAlignment="false" applyProtection="false">
      <alignment horizontal="general" vertical="bottom" textRotation="0" wrapText="false" indent="0" shrinkToFit="false"/>
      <protection locked="true" hidden="false"/>
    </xf>
    <xf numFmtId="166" fontId="0" fillId="10" borderId="26"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14" fillId="0" borderId="52" xfId="0" applyFont="true" applyBorder="true" applyAlignment="false" applyProtection="false">
      <alignment horizontal="general" vertical="bottom" textRotation="0" wrapText="false" indent="0" shrinkToFit="false"/>
      <protection locked="true" hidden="false"/>
    </xf>
    <xf numFmtId="164" fontId="22" fillId="0" borderId="52" xfId="0" applyFont="true" applyBorder="true" applyAlignment="false" applyProtection="false">
      <alignment horizontal="general" vertical="bottom" textRotation="0" wrapText="false" indent="0" shrinkToFit="false"/>
      <protection locked="true" hidden="false"/>
    </xf>
    <xf numFmtId="165" fontId="18" fillId="14" borderId="52" xfId="0" applyFont="true" applyBorder="true" applyAlignment="fals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6" fillId="15" borderId="0" xfId="0" applyFont="tru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0" fillId="15" borderId="61" xfId="0" applyFont="true" applyBorder="true" applyAlignment="false" applyProtection="false">
      <alignment horizontal="general" vertical="bottom" textRotation="0" wrapText="false" indent="0" shrinkToFit="false"/>
      <protection locked="true" hidden="false"/>
    </xf>
    <xf numFmtId="165" fontId="18" fillId="15" borderId="0" xfId="0" applyFont="true" applyBorder="false" applyAlignment="true" applyProtection="false">
      <alignment horizontal="center" vertical="bottom" textRotation="0" wrapText="false" indent="0" shrinkToFit="false"/>
      <protection locked="true" hidden="false"/>
    </xf>
    <xf numFmtId="165" fontId="18" fillId="15" borderId="0" xfId="0" applyFont="true" applyBorder="false" applyAlignment="false" applyProtection="false">
      <alignment horizontal="general" vertical="bottom" textRotation="0" wrapText="false" indent="0" shrinkToFit="false"/>
      <protection locked="true" hidden="false"/>
    </xf>
    <xf numFmtId="164" fontId="19" fillId="14" borderId="0" xfId="0" applyFont="true" applyBorder="false" applyAlignment="false" applyProtection="false">
      <alignment horizontal="general" vertical="bottom" textRotation="0" wrapText="false" indent="0" shrinkToFit="false"/>
      <protection locked="true" hidden="false"/>
    </xf>
    <xf numFmtId="164" fontId="0" fillId="16" borderId="0" xfId="0" applyFont="true" applyBorder="false" applyAlignment="true" applyProtection="false">
      <alignment horizontal="center" vertical="bottom" textRotation="0" wrapText="false" indent="0" shrinkToFit="false"/>
      <protection locked="true" hidden="false"/>
    </xf>
    <xf numFmtId="164" fontId="19" fillId="14" borderId="0" xfId="0" applyFont="true" applyBorder="false" applyAlignment="true" applyProtection="false">
      <alignment horizontal="center"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7" fillId="0" borderId="62"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29" fillId="0" borderId="0" xfId="0" applyFont="true" applyBorder="false" applyAlignment="true" applyProtection="false">
      <alignment horizontal="left" vertical="center" textRotation="0" wrapText="false" indent="0" shrinkToFit="false"/>
      <protection locked="true" hidden="false"/>
    </xf>
    <xf numFmtId="164" fontId="10" fillId="0" borderId="63" xfId="0" applyFont="true" applyBorder="true" applyAlignment="true" applyProtection="false">
      <alignment horizontal="general" vertical="center" textRotation="0" wrapText="false" indent="0" shrinkToFit="true"/>
      <protection locked="true" hidden="false"/>
    </xf>
    <xf numFmtId="164" fontId="10" fillId="0" borderId="64" xfId="0" applyFont="true" applyBorder="true" applyAlignment="true" applyProtection="false">
      <alignment horizontal="general" vertical="center" textRotation="0" wrapText="false" indent="0" shrinkToFit="false"/>
      <protection locked="true" hidden="false"/>
    </xf>
    <xf numFmtId="164" fontId="10" fillId="0" borderId="65" xfId="0" applyFont="true" applyBorder="true" applyAlignment="true" applyProtection="false">
      <alignment horizontal="general" vertical="center" textRotation="0" wrapText="false" indent="0" shrinkToFit="true"/>
      <protection locked="true" hidden="false"/>
    </xf>
    <xf numFmtId="164" fontId="31" fillId="0" borderId="66" xfId="0" applyFont="true" applyBorder="true" applyAlignment="true" applyProtection="false">
      <alignment horizontal="center" vertical="center" textRotation="255" wrapText="false" indent="0" shrinkToFit="false"/>
      <protection locked="true" hidden="false"/>
    </xf>
    <xf numFmtId="164" fontId="31" fillId="0" borderId="67" xfId="0" applyFont="true" applyBorder="true" applyAlignment="true" applyProtection="false">
      <alignment horizontal="center" vertical="center" textRotation="0" wrapText="true" indent="0" shrinkToFit="false"/>
      <protection locked="true" hidden="false"/>
    </xf>
    <xf numFmtId="164" fontId="0" fillId="0" borderId="68" xfId="0" applyFont="fals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tru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true"/>
      <protection locked="true" hidden="false"/>
    </xf>
    <xf numFmtId="164" fontId="10" fillId="0" borderId="69" xfId="0" applyFont="true" applyBorder="true" applyAlignment="true" applyProtection="false">
      <alignment horizontal="general" vertical="center" textRotation="0" wrapText="false" indent="0" shrinkToFit="false"/>
      <protection locked="true" hidden="false"/>
    </xf>
    <xf numFmtId="164" fontId="31" fillId="0" borderId="1" xfId="0" applyFont="true" applyBorder="true" applyAlignment="true" applyProtection="false">
      <alignment horizontal="center" vertical="center" textRotation="0" wrapText="true" indent="0" shrinkToFit="false"/>
      <protection locked="true" hidden="false"/>
    </xf>
    <xf numFmtId="164" fontId="0" fillId="0" borderId="70" xfId="0" applyFont="false" applyBorder="true" applyAlignment="true" applyProtection="false">
      <alignment horizontal="center" vertical="center" textRotation="0" wrapText="false" indent="0" shrinkToFit="false"/>
      <protection locked="true" hidden="false"/>
    </xf>
    <xf numFmtId="164" fontId="10" fillId="0" borderId="71" xfId="0" applyFont="true" applyBorder="true" applyAlignment="true" applyProtection="false">
      <alignment horizontal="general" vertical="center" textRotation="0" wrapText="false" indent="0" shrinkToFit="true"/>
      <protection locked="true" hidden="false"/>
    </xf>
    <xf numFmtId="164" fontId="32" fillId="0" borderId="72" xfId="0" applyFont="true" applyBorder="true" applyAlignment="true" applyProtection="false">
      <alignment horizontal="right" vertical="center" textRotation="0" wrapText="false" indent="0" shrinkToFit="false"/>
      <protection locked="true" hidden="false"/>
    </xf>
    <xf numFmtId="164" fontId="10" fillId="0" borderId="73" xfId="0" applyFont="true" applyBorder="true" applyAlignment="true" applyProtection="false">
      <alignment horizontal="center" vertical="center" textRotation="0" wrapText="false" indent="0" shrinkToFit="true"/>
      <protection locked="true" hidden="false"/>
    </xf>
    <xf numFmtId="164" fontId="10" fillId="0" borderId="74" xfId="0" applyFont="true" applyBorder="true" applyAlignment="true" applyProtection="false">
      <alignment horizontal="general" vertical="center" textRotation="0" wrapText="false" indent="0" shrinkToFit="false"/>
      <protection locked="true" hidden="false"/>
    </xf>
    <xf numFmtId="164" fontId="31" fillId="0" borderId="75" xfId="0" applyFont="true" applyBorder="true" applyAlignment="true" applyProtection="false">
      <alignment horizontal="center" vertical="center" textRotation="0" wrapText="true" indent="0" shrinkToFit="false"/>
      <protection locked="true" hidden="false"/>
    </xf>
    <xf numFmtId="164" fontId="0" fillId="0" borderId="76" xfId="0" applyFont="false" applyBorder="true" applyAlignment="true" applyProtection="false">
      <alignment horizontal="center" vertical="center" textRotation="0" wrapText="false" indent="0" shrinkToFit="false"/>
      <protection locked="true" hidden="false"/>
    </xf>
    <xf numFmtId="164" fontId="10" fillId="0" borderId="77" xfId="0" applyFont="true" applyBorder="true" applyAlignment="true" applyProtection="false">
      <alignment horizontal="center" vertical="center" textRotation="0" wrapText="false" indent="0" shrinkToFit="false"/>
      <protection locked="true" hidden="false"/>
    </xf>
    <xf numFmtId="164" fontId="10" fillId="0" borderId="78" xfId="0" applyFont="true" applyBorder="true" applyAlignment="true" applyProtection="false">
      <alignment horizontal="center" vertical="center" textRotation="0" wrapText="false" indent="0" shrinkToFit="false"/>
      <protection locked="true" hidden="false"/>
    </xf>
    <xf numFmtId="164" fontId="10" fillId="0" borderId="6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center" vertical="center" textRotation="0" wrapText="false" indent="0" shrinkToFit="false"/>
      <protection locked="true" hidden="false"/>
    </xf>
    <xf numFmtId="164" fontId="10" fillId="0" borderId="65" xfId="0" applyFont="true" applyBorder="true" applyAlignment="true" applyProtection="false">
      <alignment horizontal="center" vertical="center" textRotation="0" wrapText="false" indent="0" shrinkToFit="false"/>
      <protection locked="true" hidden="false"/>
    </xf>
    <xf numFmtId="170" fontId="10" fillId="0" borderId="79" xfId="0" applyFont="true" applyBorder="true" applyAlignment="true" applyProtection="false">
      <alignment horizontal="center" vertical="center" textRotation="0" wrapText="false" indent="0" shrinkToFit="false"/>
      <protection locked="true" hidden="false"/>
    </xf>
    <xf numFmtId="164" fontId="10" fillId="0" borderId="80" xfId="0" applyFont="true" applyBorder="true" applyAlignment="true" applyProtection="false">
      <alignment horizontal="right" vertical="center" textRotation="255"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false"/>
      <protection locked="true" hidden="false"/>
    </xf>
    <xf numFmtId="170" fontId="10" fillId="0" borderId="70" xfId="0" applyFont="true" applyBorder="true" applyAlignment="false" applyProtection="false">
      <alignment horizontal="general" vertical="bottom" textRotation="0" wrapText="false" indent="0" shrinkToFit="false"/>
      <protection locked="true" hidden="false"/>
    </xf>
    <xf numFmtId="164" fontId="10" fillId="0" borderId="81" xfId="0" applyFont="true" applyBorder="true" applyAlignment="true" applyProtection="false">
      <alignment horizontal="right" vertical="center" textRotation="255" wrapText="false" indent="0" shrinkToFit="false"/>
      <protection locked="true" hidden="false"/>
    </xf>
    <xf numFmtId="165" fontId="10" fillId="0" borderId="8"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center" vertical="center" textRotation="0" wrapText="false" indent="0" shrinkToFit="false"/>
      <protection locked="true" hidden="false"/>
    </xf>
    <xf numFmtId="170" fontId="10" fillId="0" borderId="83"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84" xfId="0" applyFont="true" applyBorder="true" applyAlignment="true" applyProtection="false">
      <alignment horizontal="center" vertical="center" textRotation="255" wrapText="false" indent="0" shrinkToFit="false"/>
      <protection locked="true" hidden="false"/>
    </xf>
    <xf numFmtId="164" fontId="0" fillId="0" borderId="85" xfId="0" applyFont="true" applyBorder="true" applyAlignment="true" applyProtection="false">
      <alignment horizontal="center" vertical="center" textRotation="255" wrapText="false" indent="0" shrinkToFit="false"/>
      <protection locked="true" hidden="false"/>
    </xf>
    <xf numFmtId="165" fontId="10" fillId="0" borderId="86" xfId="0" applyFont="true" applyBorder="tru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false" indent="0" shrinkToFit="false"/>
      <protection locked="true" hidden="false"/>
    </xf>
    <xf numFmtId="170" fontId="10" fillId="0" borderId="87" xfId="0" applyFont="true" applyBorder="true" applyAlignment="false" applyProtection="false">
      <alignment horizontal="general" vertical="bottom" textRotation="0" wrapText="false" indent="0" shrinkToFit="false"/>
      <protection locked="true" hidden="false"/>
    </xf>
    <xf numFmtId="165" fontId="32" fillId="0" borderId="6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false"/>
      <protection locked="true" hidden="false"/>
    </xf>
    <xf numFmtId="164" fontId="10" fillId="0" borderId="74" xfId="0" applyFont="true" applyBorder="true" applyAlignment="true" applyProtection="false">
      <alignment horizontal="center" vertical="center" textRotation="0" wrapText="false" indent="0" shrinkToFit="false"/>
      <protection locked="true" hidden="false"/>
    </xf>
    <xf numFmtId="170" fontId="10" fillId="0" borderId="76" xfId="0" applyFont="true" applyBorder="true" applyAlignment="false" applyProtection="false">
      <alignment horizontal="general" vertical="bottom" textRotation="0" wrapText="false" indent="0" shrinkToFit="false"/>
      <protection locked="true" hidden="false"/>
    </xf>
    <xf numFmtId="165" fontId="10" fillId="0" borderId="76"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right" vertical="center" textRotation="255" wrapText="false" indent="0" shrinkToFit="false"/>
      <protection locked="true" hidden="false"/>
    </xf>
    <xf numFmtId="165" fontId="10" fillId="0" borderId="64"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false" applyProtection="false">
      <alignment horizontal="general" vertical="bottom" textRotation="0" wrapText="false" indent="0" shrinkToFit="false"/>
      <protection locked="true" hidden="false"/>
    </xf>
    <xf numFmtId="165" fontId="0" fillId="0" borderId="88" xfId="0" applyFont="false" applyBorder="true" applyAlignment="true" applyProtection="false">
      <alignment horizontal="center" vertical="center" textRotation="0" wrapText="false" indent="0" shrinkToFit="false"/>
      <protection locked="true" hidden="false"/>
    </xf>
    <xf numFmtId="170" fontId="10" fillId="0" borderId="89" xfId="0" applyFont="true" applyBorder="true" applyAlignment="false" applyProtection="false">
      <alignment horizontal="general" vertical="bottom" textRotation="0" wrapText="false" indent="0" shrinkToFit="false"/>
      <protection locked="true" hidden="false"/>
    </xf>
    <xf numFmtId="165" fontId="0" fillId="0" borderId="90" xfId="0" applyFont="false" applyBorder="true" applyAlignment="true" applyProtection="false">
      <alignment horizontal="center" vertical="center" textRotation="0" wrapText="false" indent="0" shrinkToFit="true"/>
      <protection locked="true" hidden="false"/>
    </xf>
    <xf numFmtId="170" fontId="10" fillId="0" borderId="83" xfId="0" applyFont="true" applyBorder="true" applyAlignment="false" applyProtection="false">
      <alignment horizontal="general" vertical="bottom" textRotation="0" wrapText="false" indent="0" shrinkToFit="false"/>
      <protection locked="true" hidden="false"/>
    </xf>
    <xf numFmtId="165" fontId="0" fillId="0" borderId="84" xfId="0" applyFont="false" applyBorder="true" applyAlignment="true" applyProtection="false">
      <alignment horizontal="center" vertical="center" textRotation="0" wrapText="false" indent="0" shrinkToFit="false"/>
      <protection locked="true" hidden="false"/>
    </xf>
    <xf numFmtId="164" fontId="10" fillId="0" borderId="66" xfId="0" applyFont="true" applyBorder="true" applyAlignment="true" applyProtection="false">
      <alignment horizontal="center" vertical="center" textRotation="0" wrapText="false" indent="0" shrinkToFit="false"/>
      <protection locked="true" hidden="false"/>
    </xf>
    <xf numFmtId="170" fontId="10" fillId="0" borderId="0" xfId="0" applyFont="true" applyBorder="false" applyAlignment="false" applyProtection="false">
      <alignment horizontal="general" vertical="bottom"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general" vertical="center" textRotation="0"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true"/>
      <protection locked="true" hidden="false"/>
    </xf>
    <xf numFmtId="165" fontId="0" fillId="0" borderId="9" xfId="0" applyFont="false" applyBorder="true" applyAlignment="true" applyProtection="false">
      <alignment horizontal="center" vertical="center" textRotation="0" wrapText="false" indent="0" shrinkToFit="false"/>
      <protection locked="true" hidden="false"/>
    </xf>
    <xf numFmtId="170" fontId="10" fillId="0" borderId="91"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true"/>
      <protection locked="true" hidden="false"/>
    </xf>
    <xf numFmtId="164" fontId="10" fillId="0" borderId="92"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true"/>
      <protection locked="true" hidden="false"/>
    </xf>
    <xf numFmtId="170" fontId="10" fillId="0" borderId="93" xfId="0" applyFont="true" applyBorder="true" applyAlignment="false" applyProtection="false">
      <alignment horizontal="general" vertical="bottom" textRotation="0" wrapText="false" indent="0" shrinkToFit="false"/>
      <protection locked="true" hidden="false"/>
    </xf>
    <xf numFmtId="164" fontId="10" fillId="0" borderId="71" xfId="0" applyFont="true" applyBorder="true" applyAlignment="true" applyProtection="false">
      <alignment horizontal="center" vertical="top" textRotation="0" wrapText="false" indent="0" shrinkToFit="false"/>
      <protection locked="true" hidden="false"/>
    </xf>
    <xf numFmtId="165" fontId="10" fillId="0" borderId="72" xfId="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center" vertical="top" textRotation="0" wrapText="false" indent="0" shrinkToFit="false"/>
      <protection locked="true" hidden="false"/>
    </xf>
    <xf numFmtId="164" fontId="10" fillId="0" borderId="0" xfId="0" applyFont="true" applyBorder="false" applyAlignment="true" applyProtection="false">
      <alignment horizontal="center" vertical="top" textRotation="0" wrapText="false" indent="0" shrinkToFit="false"/>
      <protection locked="true" hidden="false"/>
    </xf>
    <xf numFmtId="164" fontId="31" fillId="0" borderId="1"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70" fontId="10" fillId="0" borderId="3" xfId="0" applyFont="true" applyBorder="true" applyAlignment="false" applyProtection="false">
      <alignment horizontal="general" vertical="bottom" textRotation="0" wrapText="false" indent="0" shrinkToFit="false"/>
      <protection locked="true" hidden="false"/>
    </xf>
    <xf numFmtId="164" fontId="29"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94" xfId="0" applyFont="true" applyBorder="true" applyAlignment="true" applyProtection="false">
      <alignment horizontal="center" vertical="center" textRotation="0" wrapText="false" indent="0" shrinkToFit="false"/>
      <protection locked="true" hidden="false"/>
    </xf>
    <xf numFmtId="164" fontId="12" fillId="0" borderId="0" xfId="20" applyFont="fals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70" fontId="10" fillId="0" borderId="69" xfId="0" applyFont="true" applyBorder="true" applyAlignment="false" applyProtection="false">
      <alignment horizontal="general" vertical="bottom" textRotation="0" wrapText="false" indent="0" shrinkToFit="false"/>
      <protection locked="true" hidden="false"/>
    </xf>
    <xf numFmtId="165" fontId="18" fillId="0" borderId="94" xfId="0" applyFont="true" applyBorder="true" applyAlignment="true" applyProtection="false">
      <alignment horizontal="center" vertical="center" textRotation="0" wrapText="false" indent="0" shrinkToFit="false"/>
      <protection locked="true" hidden="false"/>
    </xf>
    <xf numFmtId="164" fontId="0" fillId="0" borderId="94" xfId="0" applyFont="false" applyBorder="true" applyAlignment="true" applyProtection="false">
      <alignment horizontal="center" vertical="center" textRotation="0" wrapText="false" indent="0" shrinkToFit="false"/>
      <protection locked="true" hidden="false"/>
    </xf>
    <xf numFmtId="164" fontId="0" fillId="0" borderId="94" xfId="0" applyFont="false" applyBorder="true" applyAlignment="false" applyProtection="false">
      <alignment horizontal="general" vertical="bottom" textRotation="0" wrapText="false" indent="0" shrinkToFit="false"/>
      <protection locked="true" hidden="false"/>
    </xf>
    <xf numFmtId="165" fontId="36" fillId="0" borderId="94" xfId="0" applyFont="true" applyBorder="true" applyAlignment="true" applyProtection="false">
      <alignment horizontal="center" vertical="center" textRotation="0" wrapText="false" indent="0" shrinkToFit="false"/>
      <protection locked="true" hidden="false"/>
    </xf>
    <xf numFmtId="165" fontId="36" fillId="0" borderId="94" xfId="0" applyFont="true" applyBorder="true" applyAlignment="true" applyProtection="false">
      <alignment horizontal="general" vertical="bottom" textRotation="0" wrapText="false" indent="0" shrinkToFit="true"/>
      <protection locked="true" hidden="false"/>
    </xf>
    <xf numFmtId="165" fontId="18" fillId="0" borderId="69" xfId="0" applyFont="true" applyBorder="true" applyAlignment="true" applyProtection="false">
      <alignment horizontal="center" vertical="center" textRotation="0" wrapText="false" indent="0" shrinkToFit="true"/>
      <protection locked="true" hidden="false"/>
    </xf>
    <xf numFmtId="170" fontId="36" fillId="0" borderId="69" xfId="0" applyFont="true" applyBorder="true" applyAlignment="false" applyProtection="false">
      <alignment horizontal="general" vertical="bottom" textRotation="0" wrapText="false" indent="0" shrinkToFit="false"/>
      <protection locked="true" hidden="false"/>
    </xf>
    <xf numFmtId="165" fontId="10" fillId="0" borderId="94" xfId="0" applyFont="true" applyBorder="true" applyAlignment="true" applyProtection="false">
      <alignment horizontal="center" vertical="center" textRotation="0" wrapText="false" indent="0" shrinkToFit="true"/>
      <protection locked="true" hidden="false"/>
    </xf>
    <xf numFmtId="164" fontId="37" fillId="0" borderId="0" xfId="0" applyFont="true" applyBorder="true" applyAlignment="true" applyProtection="false">
      <alignment horizontal="general" vertical="top" textRotation="0" wrapText="true" indent="0" shrinkToFit="false"/>
      <protection locked="true" hidden="false"/>
    </xf>
    <xf numFmtId="164" fontId="38" fillId="0" borderId="0" xfId="0" applyFont="true" applyBorder="false" applyAlignment="true" applyProtection="false">
      <alignment horizontal="center" vertical="bottom" textRotation="0" wrapText="false" indent="0" shrinkToFit="false"/>
      <protection locked="true" hidden="false"/>
    </xf>
    <xf numFmtId="164" fontId="39" fillId="17" borderId="95" xfId="0" applyFont="true" applyBorder="true" applyAlignment="true" applyProtection="false">
      <alignment horizontal="general" vertical="center" textRotation="0" wrapText="false" indent="0" shrinkToFit="false"/>
      <protection locked="true" hidden="false"/>
    </xf>
    <xf numFmtId="164" fontId="39" fillId="17" borderId="96" xfId="0" applyFont="true" applyBorder="true" applyAlignment="true" applyProtection="false">
      <alignment horizontal="center" vertical="center" textRotation="0" wrapText="false" indent="0" shrinkToFit="false"/>
      <protection locked="true" hidden="false"/>
    </xf>
    <xf numFmtId="164" fontId="41" fillId="17" borderId="96" xfId="0" applyFont="true" applyBorder="true" applyAlignment="true" applyProtection="false">
      <alignment horizontal="center" vertical="center" textRotation="0" wrapText="true" indent="0" shrinkToFit="false"/>
      <protection locked="true" hidden="false"/>
    </xf>
    <xf numFmtId="164" fontId="40" fillId="17" borderId="96" xfId="0" applyFont="true" applyBorder="true" applyAlignment="true" applyProtection="false">
      <alignment horizontal="center" vertical="center" textRotation="0" wrapText="true" indent="0" shrinkToFit="false"/>
      <protection locked="true" hidden="false"/>
    </xf>
    <xf numFmtId="164" fontId="40" fillId="17" borderId="97" xfId="0" applyFont="true" applyBorder="true" applyAlignment="true" applyProtection="false">
      <alignment horizontal="center" vertical="center" textRotation="0" wrapText="false" indent="0" shrinkToFit="false"/>
      <protection locked="true" hidden="false"/>
    </xf>
    <xf numFmtId="164" fontId="42" fillId="18" borderId="98" xfId="0" applyFont="true" applyBorder="true" applyAlignment="true" applyProtection="false">
      <alignment horizontal="center" vertical="center" textRotation="0" wrapText="true" indent="0" shrinkToFit="false"/>
      <protection locked="true" hidden="false"/>
    </xf>
    <xf numFmtId="164" fontId="7" fillId="0" borderId="99"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39" fillId="17" borderId="100" xfId="0" applyFont="true" applyBorder="true" applyAlignment="true" applyProtection="false">
      <alignment horizontal="general" vertical="center" textRotation="0" wrapText="false" indent="0" shrinkToFit="false"/>
      <protection locked="true" hidden="false"/>
    </xf>
    <xf numFmtId="164" fontId="39" fillId="17" borderId="101" xfId="0" applyFont="true" applyBorder="true" applyAlignment="true" applyProtection="false">
      <alignment horizontal="center" vertical="center" textRotation="0" wrapText="false" indent="0" shrinkToFit="false"/>
      <protection locked="true" hidden="false"/>
    </xf>
    <xf numFmtId="164" fontId="42" fillId="17" borderId="101" xfId="0" applyFont="true" applyBorder="true" applyAlignment="true" applyProtection="false">
      <alignment horizontal="center" vertical="center" textRotation="0" wrapText="false" indent="0" shrinkToFit="false"/>
      <protection locked="true" hidden="false"/>
    </xf>
    <xf numFmtId="164" fontId="43" fillId="17" borderId="101" xfId="0" applyFont="true" applyBorder="true" applyAlignment="true" applyProtection="false">
      <alignment horizontal="center" vertical="center" textRotation="0" wrapText="true" indent="0" shrinkToFit="false"/>
      <protection locked="true" hidden="false"/>
    </xf>
    <xf numFmtId="164" fontId="40" fillId="17" borderId="101" xfId="0" applyFont="true" applyBorder="true" applyAlignment="true" applyProtection="false">
      <alignment horizontal="center" vertical="center" textRotation="0" wrapText="true" indent="0" shrinkToFit="false"/>
      <protection locked="true" hidden="false"/>
    </xf>
    <xf numFmtId="164" fontId="40" fillId="17" borderId="102" xfId="0" applyFont="true" applyBorder="true" applyAlignment="true" applyProtection="false">
      <alignment horizontal="center" vertical="center" textRotation="0" wrapText="false" indent="0" shrinkToFit="false"/>
      <protection locked="true" hidden="false"/>
    </xf>
    <xf numFmtId="164" fontId="44" fillId="0" borderId="0" xfId="0" applyFont="true" applyBorder="false" applyAlignment="true" applyProtection="false">
      <alignment horizontal="right" vertical="bottom" textRotation="0" wrapText="false" indent="0" shrinkToFit="false"/>
      <protection locked="true" hidden="false"/>
    </xf>
    <xf numFmtId="164" fontId="0" fillId="0" borderId="103" xfId="0" applyFont="false" applyBorder="true" applyAlignment="false" applyProtection="false">
      <alignment horizontal="general" vertical="bottom" textRotation="0" wrapText="false" indent="0" shrinkToFit="false"/>
      <protection locked="true" hidden="false"/>
    </xf>
    <xf numFmtId="167" fontId="7" fillId="0" borderId="104" xfId="0" applyFont="true" applyBorder="true" applyAlignment="false" applyProtection="false">
      <alignment horizontal="general" vertical="bottom" textRotation="0" wrapText="false" indent="0" shrinkToFit="false"/>
      <protection locked="true" hidden="false"/>
    </xf>
    <xf numFmtId="171" fontId="0" fillId="0" borderId="104" xfId="21" applyFont="true" applyBorder="true" applyAlignment="false" applyProtection="true">
      <alignment horizontal="general" vertical="bottom" textRotation="0" wrapText="false" indent="0" shrinkToFit="false"/>
      <protection locked="true" hidden="false"/>
    </xf>
    <xf numFmtId="172" fontId="7" fillId="0" borderId="104" xfId="0" applyFont="true" applyBorder="true" applyAlignment="false" applyProtection="false">
      <alignment horizontal="general" vertical="bottom" textRotation="0" wrapText="false" indent="0" shrinkToFit="false"/>
      <protection locked="true" hidden="false"/>
    </xf>
    <xf numFmtId="164" fontId="7" fillId="0" borderId="104" xfId="0" applyFont="true" applyBorder="true" applyAlignment="true" applyProtection="false">
      <alignment horizontal="center" vertical="bottom" textRotation="0" wrapText="false" indent="0" shrinkToFit="false"/>
      <protection locked="true" hidden="false"/>
    </xf>
    <xf numFmtId="171" fontId="0" fillId="0" borderId="105" xfId="21" applyFont="true" applyBorder="true" applyAlignment="false" applyProtection="true">
      <alignment horizontal="general" vertical="bottom" textRotation="0" wrapText="false" indent="0" shrinkToFit="false"/>
      <protection locked="true" hidden="false"/>
    </xf>
    <xf numFmtId="164" fontId="0" fillId="0" borderId="106" xfId="0" applyFont="false" applyBorder="true" applyAlignment="false" applyProtection="false">
      <alignment horizontal="general" vertical="bottom" textRotation="0" wrapText="false" indent="0" shrinkToFit="false"/>
      <protection locked="true" hidden="false"/>
    </xf>
    <xf numFmtId="164" fontId="0" fillId="0" borderId="107" xfId="0" applyFont="true" applyBorder="true" applyAlignment="true" applyProtection="false">
      <alignment horizontal="right" vertical="bottom" textRotation="0" wrapText="false" indent="0" shrinkToFit="false"/>
      <protection locked="true" hidden="false"/>
    </xf>
    <xf numFmtId="164" fontId="0" fillId="0" borderId="108" xfId="0" applyFont="false" applyBorder="true" applyAlignment="false" applyProtection="false">
      <alignment horizontal="general" vertical="bottom" textRotation="0" wrapText="false" indent="0" shrinkToFit="false"/>
      <protection locked="true" hidden="false"/>
    </xf>
    <xf numFmtId="171" fontId="0" fillId="0" borderId="108" xfId="21" applyFont="true" applyBorder="true" applyAlignment="false" applyProtection="true">
      <alignment horizontal="general" vertical="bottom" textRotation="0" wrapText="false" indent="0" shrinkToFit="false"/>
      <protection locked="true" hidden="false"/>
    </xf>
    <xf numFmtId="173" fontId="0" fillId="0" borderId="108" xfId="0" applyFont="false" applyBorder="true" applyAlignment="false" applyProtection="false">
      <alignment horizontal="general" vertical="bottom" textRotation="0" wrapText="false" indent="0" shrinkToFit="false"/>
      <protection locked="true" hidden="false"/>
    </xf>
    <xf numFmtId="174" fontId="0" fillId="0" borderId="108" xfId="0" applyFont="false" applyBorder="true" applyAlignment="false" applyProtection="false">
      <alignment horizontal="general" vertical="bottom" textRotation="0" wrapText="false" indent="0" shrinkToFit="false"/>
      <protection locked="true" hidden="false"/>
    </xf>
    <xf numFmtId="171" fontId="45" fillId="0" borderId="109" xfId="21" applyFont="false" applyBorder="true" applyAlignment="false" applyProtection="true">
      <alignment horizontal="general" vertical="bottom" textRotation="0" wrapText="false" indent="0" shrinkToFit="false"/>
      <protection locked="true" hidden="false"/>
    </xf>
    <xf numFmtId="164" fontId="0" fillId="0" borderId="110" xfId="0" applyFont="false" applyBorder="true" applyAlignment="false" applyProtection="false">
      <alignment horizontal="general" vertical="bottom" textRotation="0" wrapText="false" indent="0" shrinkToFit="false"/>
      <protection locked="true" hidden="false"/>
    </xf>
    <xf numFmtId="164" fontId="0" fillId="19" borderId="103" xfId="0" applyFont="fals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false" applyProtection="false">
      <alignment horizontal="general" vertical="bottom" textRotation="0" wrapText="false" indent="0" shrinkToFit="false"/>
      <protection locked="true" hidden="false"/>
    </xf>
    <xf numFmtId="171" fontId="0" fillId="19" borderId="104" xfId="21" applyFont="true" applyBorder="true" applyAlignment="false" applyProtection="true">
      <alignment horizontal="general" vertical="bottom" textRotation="0" wrapText="false" indent="0" shrinkToFit="false"/>
      <protection locked="true" hidden="false"/>
    </xf>
    <xf numFmtId="172" fontId="7" fillId="19" borderId="104" xfId="0" applyFont="tru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true" applyProtection="false">
      <alignment horizontal="center" vertical="bottom" textRotation="0" wrapText="false" indent="0" shrinkToFit="false"/>
      <protection locked="true" hidden="false"/>
    </xf>
    <xf numFmtId="171" fontId="0" fillId="19" borderId="105" xfId="21" applyFont="true" applyBorder="true" applyAlignment="false" applyProtection="true">
      <alignment horizontal="general" vertical="bottom" textRotation="0" wrapText="false" indent="0" shrinkToFit="false"/>
      <protection locked="true" hidden="false"/>
    </xf>
    <xf numFmtId="164" fontId="0" fillId="19" borderId="106" xfId="0" applyFont="false" applyBorder="true" applyAlignment="false" applyProtection="false">
      <alignment horizontal="general" vertical="bottom" textRotation="0" wrapText="false" indent="0" shrinkToFit="false"/>
      <protection locked="true" hidden="false"/>
    </xf>
    <xf numFmtId="164" fontId="0" fillId="19" borderId="107" xfId="0" applyFont="true" applyBorder="true" applyAlignment="true" applyProtection="false">
      <alignment horizontal="right" vertical="bottom" textRotation="0" wrapText="false" indent="0" shrinkToFit="false"/>
      <protection locked="true" hidden="false"/>
    </xf>
    <xf numFmtId="164" fontId="0" fillId="19" borderId="108" xfId="0" applyFont="false" applyBorder="true" applyAlignment="false" applyProtection="false">
      <alignment horizontal="general" vertical="bottom" textRotation="0" wrapText="false" indent="0" shrinkToFit="false"/>
      <protection locked="true" hidden="false"/>
    </xf>
    <xf numFmtId="171" fontId="0" fillId="19" borderId="108" xfId="21" applyFont="true" applyBorder="true" applyAlignment="false" applyProtection="true">
      <alignment horizontal="general" vertical="bottom" textRotation="0" wrapText="false" indent="0" shrinkToFit="false"/>
      <protection locked="true" hidden="false"/>
    </xf>
    <xf numFmtId="173" fontId="0" fillId="19" borderId="108" xfId="0" applyFont="false" applyBorder="true" applyAlignment="false" applyProtection="false">
      <alignment horizontal="general" vertical="bottom" textRotation="0" wrapText="false" indent="0" shrinkToFit="false"/>
      <protection locked="true" hidden="false"/>
    </xf>
    <xf numFmtId="174" fontId="0" fillId="19" borderId="108" xfId="0" applyFont="false" applyBorder="true" applyAlignment="false" applyProtection="false">
      <alignment horizontal="general" vertical="bottom" textRotation="0" wrapText="false" indent="0" shrinkToFit="false"/>
      <protection locked="true" hidden="false"/>
    </xf>
    <xf numFmtId="171" fontId="45" fillId="19" borderId="109" xfId="21" applyFont="false" applyBorder="true" applyAlignment="false" applyProtection="true">
      <alignment horizontal="general" vertical="bottom" textRotation="0" wrapText="false" indent="0" shrinkToFit="false"/>
      <protection locked="true" hidden="false"/>
    </xf>
    <xf numFmtId="164" fontId="0" fillId="19" borderId="110" xfId="0" applyFont="false" applyBorder="true" applyAlignment="false" applyProtection="false">
      <alignment horizontal="general" vertical="bottom" textRotation="0" wrapText="false" indent="0" shrinkToFit="false"/>
      <protection locked="true" hidden="false"/>
    </xf>
    <xf numFmtId="171" fontId="0" fillId="0" borderId="0" xfId="21" applyFont="true" applyBorder="true" applyAlignment="false" applyProtection="true">
      <alignment horizontal="general" vertical="bottom" textRotation="0" wrapText="false" indent="0" shrinkToFit="false"/>
      <protection locked="true" hidden="false"/>
    </xf>
    <xf numFmtId="164" fontId="39" fillId="17" borderId="103" xfId="0" applyFont="true" applyBorder="true" applyAlignment="true" applyProtection="false">
      <alignment horizontal="center" vertical="bottom" textRotation="0" wrapText="false" indent="0" shrinkToFit="false"/>
      <protection locked="true" hidden="false"/>
    </xf>
    <xf numFmtId="164" fontId="0" fillId="0" borderId="104" xfId="0" applyFont="false" applyBorder="true" applyAlignment="false" applyProtection="false">
      <alignment horizontal="general" vertical="bottom" textRotation="0" wrapText="false" indent="0" shrinkToFit="false"/>
      <protection locked="true" hidden="false"/>
    </xf>
    <xf numFmtId="171" fontId="45" fillId="18" borderId="104" xfId="21" applyFont="false" applyBorder="true" applyAlignment="false" applyProtection="true">
      <alignment horizontal="general" vertical="bottom" textRotation="0" wrapText="false" indent="0" shrinkToFit="false"/>
      <protection locked="true" hidden="false"/>
    </xf>
    <xf numFmtId="164" fontId="0" fillId="0" borderId="111" xfId="0" applyFont="false" applyBorder="true" applyAlignment="false" applyProtection="false">
      <alignment horizontal="general" vertical="bottom" textRotation="0" wrapText="false" indent="0" shrinkToFit="false"/>
      <protection locked="true" hidden="false"/>
    </xf>
    <xf numFmtId="164" fontId="39" fillId="17" borderId="112" xfId="0" applyFont="true" applyBorder="true" applyAlignment="true" applyProtection="false">
      <alignment horizontal="center" vertical="bottom" textRotation="0" wrapText="false" indent="0" shrinkToFit="false"/>
      <protection locked="true" hidden="false"/>
    </xf>
    <xf numFmtId="164" fontId="0" fillId="0" borderId="113" xfId="0" applyFont="false" applyBorder="true" applyAlignment="false" applyProtection="false">
      <alignment horizontal="general" vertical="bottom" textRotation="0" wrapText="false" indent="0" shrinkToFit="false"/>
      <protection locked="true" hidden="false"/>
    </xf>
    <xf numFmtId="171" fontId="45" fillId="18" borderId="113" xfId="21" applyFont="false" applyBorder="true" applyAlignment="false" applyProtection="true">
      <alignment horizontal="general" vertical="bottom" textRotation="0" wrapText="false" indent="0" shrinkToFit="false"/>
      <protection locked="true" hidden="false"/>
    </xf>
    <xf numFmtId="164" fontId="0" fillId="0" borderId="114" xfId="0" applyFont="false" applyBorder="true" applyAlignment="false" applyProtection="false">
      <alignment horizontal="general" vertical="bottom" textRotation="0" wrapText="false" indent="0" shrinkToFit="false"/>
      <protection locked="true" hidden="false"/>
    </xf>
    <xf numFmtId="164" fontId="39" fillId="17" borderId="107" xfId="0" applyFont="true" applyBorder="true" applyAlignment="true" applyProtection="false">
      <alignment horizontal="center" vertical="bottom" textRotation="0" wrapText="false" indent="0" shrinkToFit="false"/>
      <protection locked="true" hidden="false"/>
    </xf>
    <xf numFmtId="171" fontId="45" fillId="18" borderId="108" xfId="21" applyFont="false" applyBorder="true" applyAlignment="false" applyProtection="true">
      <alignment horizontal="general" vertical="bottom" textRotation="0" wrapText="false" indent="0" shrinkToFit="false"/>
      <protection locked="true" hidden="false"/>
    </xf>
    <xf numFmtId="164" fontId="0" fillId="0" borderId="115" xfId="0" applyFont="false" applyBorder="true" applyAlignment="fals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5" fillId="20" borderId="0" xfId="0" applyFont="true" applyBorder="false" applyAlignment="true" applyProtection="false">
      <alignment horizontal="center" vertical="bottom" textRotation="0" wrapText="false" indent="0" shrinkToFit="false"/>
      <protection locked="true" hidden="false"/>
    </xf>
    <xf numFmtId="164" fontId="46" fillId="20" borderId="0" xfId="0" applyFont="true" applyBorder="false" applyAlignment="true" applyProtection="false">
      <alignment horizontal="left" vertical="center" textRotation="0" wrapText="false" indent="0" shrinkToFit="false"/>
      <protection locked="true" hidden="false"/>
    </xf>
    <xf numFmtId="164" fontId="0" fillId="20" borderId="0" xfId="0" applyFont="false" applyBorder="false" applyAlignment="true" applyProtection="false">
      <alignment horizontal="center" vertical="bottom" textRotation="0" wrapText="false" indent="0" shrinkToFit="false"/>
      <protection locked="true" hidden="false"/>
    </xf>
    <xf numFmtId="164" fontId="5" fillId="20" borderId="0" xfId="0" applyFont="true" applyBorder="false" applyAlignment="true" applyProtection="false">
      <alignment horizontal="center" vertical="center" textRotation="0" wrapText="false" indent="0" shrinkToFit="false"/>
      <protection locked="true" hidden="false"/>
    </xf>
    <xf numFmtId="164" fontId="12" fillId="20" borderId="0" xfId="20" applyFont="false" applyBorder="true" applyAlignment="true" applyProtection="true">
      <alignment horizontal="center" vertical="center" textRotation="0" wrapText="false" indent="0" shrinkToFit="false"/>
      <protection locked="true" hidden="false"/>
    </xf>
    <xf numFmtId="164" fontId="0" fillId="0" borderId="116"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69" xfId="0" applyFont="true" applyBorder="true" applyAlignment="true" applyProtection="false">
      <alignment horizontal="center" vertical="bottom" textRotation="0" wrapText="false" indent="0" shrinkToFit="false"/>
      <protection locked="true" hidden="false"/>
    </xf>
    <xf numFmtId="164" fontId="7" fillId="0" borderId="69" xfId="0" applyFont="true" applyBorder="true" applyAlignment="true" applyProtection="false">
      <alignment horizontal="center" vertical="center" textRotation="0" wrapText="false" indent="0" shrinkToFit="false"/>
      <protection locked="true" hidden="false"/>
    </xf>
    <xf numFmtId="164" fontId="16" fillId="0" borderId="117" xfId="0" applyFont="true" applyBorder="true" applyAlignment="true" applyProtection="false">
      <alignment horizontal="center" vertical="bottom" textRotation="0" wrapText="false" indent="0" shrinkToFit="false"/>
      <protection locked="true" hidden="false"/>
    </xf>
    <xf numFmtId="164" fontId="0" fillId="0" borderId="105" xfId="0" applyFont="true" applyBorder="true" applyAlignment="true" applyProtection="false">
      <alignment horizontal="center" vertical="bottom" textRotation="0" wrapText="false" indent="0" shrinkToFit="false"/>
      <protection locked="true" hidden="false"/>
    </xf>
    <xf numFmtId="164" fontId="0" fillId="0" borderId="106"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49" fillId="0" borderId="117" xfId="0" applyFont="true" applyBorder="true" applyAlignment="true" applyProtection="false">
      <alignment horizontal="left" vertical="bottom" textRotation="0" wrapText="false" indent="0" shrinkToFit="false"/>
      <protection locked="true" hidden="false"/>
    </xf>
    <xf numFmtId="164" fontId="0" fillId="0" borderId="118" xfId="0" applyFont="true" applyBorder="true" applyAlignment="true" applyProtection="false">
      <alignment horizontal="center" vertical="bottom" textRotation="0" wrapText="false" indent="0" shrinkToFit="false"/>
      <protection locked="true" hidden="false"/>
    </xf>
    <xf numFmtId="164" fontId="0" fillId="0" borderId="119" xfId="0" applyFont="true" applyBorder="true" applyAlignment="true" applyProtection="false">
      <alignment horizontal="center" vertical="bottom" textRotation="0" wrapText="false" indent="0" shrinkToFit="false"/>
      <protection locked="true" hidden="false"/>
    </xf>
    <xf numFmtId="164" fontId="0" fillId="0" borderId="120" xfId="0" applyFont="true" applyBorder="true" applyAlignment="true" applyProtection="false">
      <alignment horizontal="center" vertical="bottom" textRotation="0" wrapText="false" indent="0" shrinkToFit="false"/>
      <protection locked="true" hidden="false"/>
    </xf>
    <xf numFmtId="164" fontId="0" fillId="0" borderId="12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right" vertical="center" textRotation="255"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75" fontId="0" fillId="0" borderId="103" xfId="0" applyFont="true" applyBorder="true" applyAlignment="true" applyProtection="false">
      <alignment horizontal="center" vertical="bottom" textRotation="0" wrapText="false" indent="0" shrinkToFit="false"/>
      <protection locked="true" hidden="false"/>
    </xf>
    <xf numFmtId="175" fontId="50" fillId="0" borderId="104" xfId="0" applyFont="true" applyBorder="true" applyAlignment="true" applyProtection="false">
      <alignment horizontal="center" vertical="bottom" textRotation="0" wrapText="false" indent="0" shrinkToFit="false"/>
      <protection locked="true" hidden="false"/>
    </xf>
    <xf numFmtId="175" fontId="50" fillId="0" borderId="122" xfId="0" applyFont="true" applyBorder="true" applyAlignment="true" applyProtection="false">
      <alignment horizontal="center" vertical="bottom" textRotation="0" wrapText="false" indent="0" shrinkToFit="false"/>
      <protection locked="true" hidden="false"/>
    </xf>
    <xf numFmtId="175" fontId="50" fillId="0" borderId="111" xfId="0" applyFont="true" applyBorder="true" applyAlignment="true" applyProtection="false">
      <alignment horizontal="center" vertical="bottom" textRotation="0" wrapText="false" indent="0" shrinkToFit="false"/>
      <protection locked="true" hidden="false"/>
    </xf>
    <xf numFmtId="175" fontId="0" fillId="0" borderId="123" xfId="0" applyFont="false" applyBorder="true" applyAlignment="false" applyProtection="false">
      <alignment horizontal="general" vertical="bottom" textRotation="0" wrapText="false" indent="0" shrinkToFit="false"/>
      <protection locked="true" hidden="false"/>
    </xf>
    <xf numFmtId="175" fontId="50" fillId="0" borderId="124" xfId="0" applyFont="true" applyBorder="true" applyAlignment="true" applyProtection="false">
      <alignment horizontal="center" vertical="bottom" textRotation="0" wrapText="false" indent="0" shrinkToFit="false"/>
      <protection locked="true" hidden="false"/>
    </xf>
    <xf numFmtId="175" fontId="50" fillId="0" borderId="125" xfId="0" applyFont="true" applyBorder="true" applyAlignment="true" applyProtection="false">
      <alignment horizontal="center" vertical="bottom" textRotation="0" wrapText="false" indent="0" shrinkToFit="false"/>
      <protection locked="true" hidden="false"/>
    </xf>
    <xf numFmtId="175" fontId="0" fillId="0"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true" applyProtection="false">
      <alignment horizontal="right" vertical="center" textRotation="255" wrapText="false" indent="0" shrinkToFit="false"/>
      <protection locked="true" hidden="false"/>
    </xf>
    <xf numFmtId="175" fontId="0" fillId="0" borderId="126" xfId="0" applyFont="false" applyBorder="true" applyAlignment="true" applyProtection="false">
      <alignment horizontal="right" vertical="bottom" textRotation="0" wrapText="false" indent="0" shrinkToFit="false"/>
      <protection locked="true" hidden="false"/>
    </xf>
    <xf numFmtId="175" fontId="50" fillId="0" borderId="109" xfId="0" applyFont="true" applyBorder="true" applyAlignment="true" applyProtection="false">
      <alignment horizontal="center" vertical="bottom" textRotation="0" wrapText="false" indent="0" shrinkToFit="false"/>
      <protection locked="true" hidden="false"/>
    </xf>
    <xf numFmtId="175" fontId="50" fillId="0" borderId="121" xfId="0" applyFont="true" applyBorder="true" applyAlignment="true" applyProtection="false">
      <alignment horizontal="center" vertical="bottom" textRotation="0" wrapText="false" indent="0" shrinkToFit="false"/>
      <protection locked="true" hidden="false"/>
    </xf>
    <xf numFmtId="175" fontId="50" fillId="0" borderId="110" xfId="0" applyFont="true" applyBorder="true" applyAlignment="true" applyProtection="false">
      <alignment horizontal="center" vertical="bottom" textRotation="0" wrapText="false" indent="0" shrinkToFit="false"/>
      <protection locked="true" hidden="false"/>
    </xf>
    <xf numFmtId="175" fontId="0" fillId="0" borderId="24" xfId="0" applyFont="fals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center" vertical="bottom" textRotation="0" wrapText="false" indent="0" shrinkToFit="false"/>
      <protection locked="true" hidden="false"/>
    </xf>
    <xf numFmtId="164" fontId="0" fillId="0" borderId="126" xfId="0" applyFont="true" applyBorder="true" applyAlignment="true" applyProtection="false">
      <alignment horizontal="right" vertical="center" textRotation="255" wrapText="false" indent="0" shrinkToFit="false"/>
      <protection locked="true" hidden="false"/>
    </xf>
    <xf numFmtId="164" fontId="0" fillId="0" borderId="125" xfId="0" applyFont="true" applyBorder="true" applyAlignment="false" applyProtection="false">
      <alignment horizontal="general" vertical="bottom" textRotation="0" wrapText="false" indent="0" shrinkToFit="false"/>
      <protection locked="true" hidden="false"/>
    </xf>
    <xf numFmtId="175" fontId="0" fillId="0" borderId="127" xfId="0" applyFont="false" applyBorder="true" applyAlignment="false" applyProtection="false">
      <alignment horizontal="general" vertical="bottom" textRotation="0" wrapText="false" indent="0" shrinkToFit="false"/>
      <protection locked="true" hidden="false"/>
    </xf>
    <xf numFmtId="175" fontId="50" fillId="0" borderId="128" xfId="0" applyFont="true" applyBorder="true" applyAlignment="true" applyProtection="false">
      <alignment horizontal="center" vertical="bottom" textRotation="0" wrapText="false" indent="0" shrinkToFit="false"/>
      <protection locked="true" hidden="false"/>
    </xf>
    <xf numFmtId="175" fontId="50" fillId="0" borderId="129" xfId="0" applyFont="true" applyBorder="true" applyAlignment="true" applyProtection="false">
      <alignment horizontal="center" vertical="bottom" textRotation="0" wrapText="false" indent="0" shrinkToFit="false"/>
      <protection locked="true" hidden="false"/>
    </xf>
    <xf numFmtId="175" fontId="0" fillId="0" borderId="130" xfId="0" applyFont="true" applyBorder="true" applyAlignment="true" applyProtection="false">
      <alignment horizontal="center" vertical="bottom" textRotation="0" wrapText="false" indent="0" shrinkToFit="false"/>
      <protection locked="true" hidden="false"/>
    </xf>
    <xf numFmtId="175" fontId="50" fillId="0" borderId="131" xfId="0" applyFont="true" applyBorder="true" applyAlignment="true" applyProtection="false">
      <alignment horizontal="center" vertical="bottom" textRotation="0" wrapText="false" indent="0" shrinkToFit="false"/>
      <protection locked="true" hidden="false"/>
    </xf>
    <xf numFmtId="175" fontId="50" fillId="0" borderId="132" xfId="0" applyFont="true" applyBorder="true" applyAlignment="true" applyProtection="false">
      <alignment horizontal="center" vertical="bottom" textRotation="0" wrapText="false" indent="0" shrinkToFit="false"/>
      <protection locked="true" hidden="false"/>
    </xf>
    <xf numFmtId="164" fontId="0" fillId="0" borderId="132" xfId="0" applyFont="true" applyBorder="true" applyAlignment="false" applyProtection="false">
      <alignment horizontal="general" vertical="bottom" textRotation="0" wrapText="false" indent="0" shrinkToFit="false"/>
      <protection locked="true" hidden="false"/>
    </xf>
    <xf numFmtId="175" fontId="50" fillId="0" borderId="113" xfId="0" applyFont="true" applyBorder="true" applyAlignment="true" applyProtection="false">
      <alignment horizontal="right" vertical="bottom" textRotation="0" wrapText="false" indent="0" shrinkToFit="false"/>
      <protection locked="true" hidden="false"/>
    </xf>
    <xf numFmtId="175" fontId="0" fillId="0" borderId="133" xfId="0" applyFont="true" applyBorder="true" applyAlignment="true" applyProtection="false">
      <alignment horizontal="center" vertical="bottom" textRotation="0" wrapText="false" indent="0" shrinkToFit="false"/>
      <protection locked="true" hidden="false"/>
    </xf>
    <xf numFmtId="175" fontId="0" fillId="0" borderId="112" xfId="0" applyFont="false" applyBorder="true" applyAlignment="false" applyProtection="false">
      <alignment horizontal="general" vertical="bottom" textRotation="0" wrapText="false" indent="0" shrinkToFit="false"/>
      <protection locked="true" hidden="false"/>
    </xf>
    <xf numFmtId="175" fontId="50" fillId="0" borderId="114" xfId="0" applyFont="true" applyBorder="true" applyAlignment="true" applyProtection="false">
      <alignment horizontal="center" vertical="bottom" textRotation="0" wrapText="false" indent="0" shrinkToFit="false"/>
      <protection locked="true" hidden="false"/>
    </xf>
    <xf numFmtId="164" fontId="51" fillId="0" borderId="113" xfId="0" applyFont="true" applyBorder="true" applyAlignment="true" applyProtection="false">
      <alignment horizontal="center" vertical="bottom" textRotation="0" wrapText="false" indent="0" shrinkToFit="false"/>
      <protection locked="true" hidden="false"/>
    </xf>
    <xf numFmtId="164" fontId="0" fillId="0" borderId="134" xfId="0" applyFont="true" applyBorder="true" applyAlignment="true" applyProtection="false">
      <alignment horizontal="right" vertical="bottom" textRotation="0" wrapText="false" indent="0" shrinkToFit="false"/>
      <protection locked="true" hidden="false"/>
    </xf>
    <xf numFmtId="175" fontId="0" fillId="0" borderId="135" xfId="0" applyFont="false" applyBorder="true" applyAlignment="false" applyProtection="false">
      <alignment horizontal="general" vertical="bottom" textRotation="0" wrapText="false" indent="0" shrinkToFit="false"/>
      <protection locked="true" hidden="false"/>
    </xf>
    <xf numFmtId="175" fontId="50" fillId="0" borderId="108" xfId="0" applyFont="true" applyBorder="true" applyAlignment="false" applyProtection="false">
      <alignment horizontal="general" vertical="bottom" textRotation="0" wrapText="false" indent="0" shrinkToFit="false"/>
      <protection locked="true" hidden="false"/>
    </xf>
    <xf numFmtId="175" fontId="50" fillId="0" borderId="136" xfId="0" applyFont="true" applyBorder="true" applyAlignment="false" applyProtection="false">
      <alignment horizontal="general" vertical="bottom" textRotation="0" wrapText="false" indent="0" shrinkToFit="false"/>
      <protection locked="true" hidden="false"/>
    </xf>
    <xf numFmtId="175" fontId="0" fillId="0" borderId="136" xfId="0" applyFont="false" applyBorder="true" applyAlignment="false" applyProtection="false">
      <alignment horizontal="general" vertical="bottom" textRotation="0" wrapText="false" indent="0" shrinkToFit="false"/>
      <protection locked="true" hidden="false"/>
    </xf>
    <xf numFmtId="175" fontId="0" fillId="0" borderId="107" xfId="0" applyFont="false" applyBorder="true" applyAlignment="false" applyProtection="false">
      <alignment horizontal="general" vertical="bottom" textRotation="0" wrapText="false" indent="0" shrinkToFit="false"/>
      <protection locked="true" hidden="false"/>
    </xf>
    <xf numFmtId="175" fontId="50" fillId="0" borderId="134" xfId="0" applyFont="true" applyBorder="true" applyAlignment="false" applyProtection="false">
      <alignment horizontal="general" vertical="bottom" textRotation="0" wrapText="false" indent="0" shrinkToFit="false"/>
      <protection locked="true" hidden="false"/>
    </xf>
    <xf numFmtId="175" fontId="50" fillId="0" borderId="115" xfId="0" applyFont="true" applyBorder="true" applyAlignment="false" applyProtection="false">
      <alignment horizontal="general" vertical="bottom" textRotation="0" wrapText="false" indent="0" shrinkToFit="false"/>
      <protection locked="true" hidden="false"/>
    </xf>
    <xf numFmtId="164" fontId="0" fillId="0" borderId="137" xfId="0" applyFont="false" applyBorder="true" applyAlignment="true" applyProtection="false">
      <alignment horizontal="right" vertical="center" textRotation="255" wrapText="false" indent="0" shrinkToFit="false"/>
      <protection locked="true" hidden="false"/>
    </xf>
    <xf numFmtId="164" fontId="0" fillId="0" borderId="118" xfId="0" applyFont="true" applyBorder="true" applyAlignment="true" applyProtection="false">
      <alignment horizontal="left" vertical="bottom" textRotation="0" wrapText="false" indent="0" shrinkToFit="false"/>
      <protection locked="true" hidden="false"/>
    </xf>
    <xf numFmtId="175" fontId="0" fillId="0" borderId="15" xfId="0" applyFont="false" applyBorder="true" applyAlignment="false" applyProtection="false">
      <alignment horizontal="general" vertical="bottom" textRotation="0" wrapText="false" indent="0" shrinkToFit="false"/>
      <protection locked="true" hidden="false"/>
    </xf>
    <xf numFmtId="175" fontId="50" fillId="0" borderId="119" xfId="0" applyFont="true" applyBorder="true" applyAlignment="false" applyProtection="false">
      <alignment horizontal="general" vertical="bottom" textRotation="0" wrapText="false" indent="0" shrinkToFit="false"/>
      <protection locked="true" hidden="false"/>
    </xf>
    <xf numFmtId="175" fontId="50" fillId="0" borderId="118" xfId="0" applyFont="true" applyBorder="true" applyAlignment="false" applyProtection="false">
      <alignment horizontal="general" vertical="bottom" textRotation="0" wrapText="false" indent="0" shrinkToFit="false"/>
      <protection locked="true" hidden="false"/>
    </xf>
    <xf numFmtId="175" fontId="50" fillId="0" borderId="106" xfId="0" applyFont="true" applyBorder="true" applyAlignment="false" applyProtection="false">
      <alignment horizontal="general" vertical="bottom" textRotation="0" wrapText="false" indent="0" shrinkToFit="false"/>
      <protection locked="true" hidden="false"/>
    </xf>
    <xf numFmtId="175" fontId="0" fillId="0" borderId="17" xfId="0" applyFont="false" applyBorder="true" applyAlignment="false" applyProtection="false">
      <alignment horizontal="general" vertical="bottom" textRotation="0" wrapText="false" indent="0" shrinkToFit="false"/>
      <protection locked="true" hidden="false"/>
    </xf>
    <xf numFmtId="175" fontId="0" fillId="0" borderId="137" xfId="0" applyFont="false" applyBorder="true" applyAlignment="false" applyProtection="false">
      <alignment horizontal="general" vertical="bottom" textRotation="0" wrapText="false" indent="0" shrinkToFit="false"/>
      <protection locked="true" hidden="false"/>
    </xf>
    <xf numFmtId="175" fontId="50" fillId="0" borderId="138" xfId="0" applyFont="true" applyBorder="true" applyAlignment="false" applyProtection="false">
      <alignment horizontal="general" vertical="bottom" textRotation="0" wrapText="false" indent="0" shrinkToFit="false"/>
      <protection locked="true" hidden="false"/>
    </xf>
    <xf numFmtId="164" fontId="0" fillId="0" borderId="132" xfId="0" applyFont="true" applyBorder="true" applyAlignment="true" applyProtection="false">
      <alignment horizontal="left" vertical="bottom" textRotation="0" wrapText="false" indent="0" shrinkToFit="false"/>
      <protection locked="true" hidden="false"/>
    </xf>
    <xf numFmtId="175" fontId="0" fillId="0" borderId="139" xfId="0" applyFont="false" applyBorder="true" applyAlignment="false" applyProtection="false">
      <alignment horizontal="general" vertical="bottom" textRotation="0" wrapText="false" indent="0" shrinkToFit="false"/>
      <protection locked="true" hidden="false"/>
    </xf>
    <xf numFmtId="175" fontId="50" fillId="0" borderId="113" xfId="0" applyFont="true" applyBorder="true" applyAlignment="false" applyProtection="false">
      <alignment horizontal="general" vertical="bottom" textRotation="0" wrapText="false" indent="0" shrinkToFit="false"/>
      <protection locked="true" hidden="false"/>
    </xf>
    <xf numFmtId="175" fontId="50" fillId="0" borderId="132" xfId="0" applyFont="true" applyBorder="true" applyAlignment="false" applyProtection="false">
      <alignment horizontal="general" vertical="bottom" textRotation="0" wrapText="false" indent="0" shrinkToFit="false"/>
      <protection locked="true" hidden="false"/>
    </xf>
    <xf numFmtId="175" fontId="50" fillId="0" borderId="114" xfId="0" applyFont="true" applyBorder="true" applyAlignment="false" applyProtection="false">
      <alignment horizontal="general" vertical="bottom" textRotation="0" wrapText="false" indent="0" shrinkToFit="false"/>
      <protection locked="true" hidden="false"/>
    </xf>
    <xf numFmtId="175" fontId="0" fillId="0" borderId="133" xfId="0" applyFont="false" applyBorder="true" applyAlignment="false" applyProtection="false">
      <alignment horizontal="general" vertical="bottom" textRotation="0" wrapText="false" indent="0" shrinkToFit="false"/>
      <protection locked="true" hidden="false"/>
    </xf>
    <xf numFmtId="164" fontId="0" fillId="0" borderId="137" xfId="0" applyFont="true" applyBorder="true" applyAlignment="true" applyProtection="false">
      <alignment horizontal="right" vertical="center" textRotation="255" wrapText="false" indent="0" shrinkToFit="false"/>
      <protection locked="true" hidden="false"/>
    </xf>
    <xf numFmtId="175" fontId="50" fillId="0" borderId="113" xfId="0" applyFont="true" applyBorder="true" applyAlignment="true" applyProtection="false">
      <alignment horizontal="center" vertical="bottom" textRotation="0" wrapText="false" indent="0" shrinkToFit="false"/>
      <protection locked="true" hidden="false"/>
    </xf>
    <xf numFmtId="176" fontId="0" fillId="0" borderId="133" xfId="0" applyFont="false" applyBorder="true" applyAlignment="false" applyProtection="false">
      <alignment horizontal="general" vertical="bottom" textRotation="0" wrapText="false" indent="0" shrinkToFit="false"/>
      <protection locked="true" hidden="false"/>
    </xf>
    <xf numFmtId="175" fontId="50" fillId="0" borderId="132" xfId="0" applyFont="true" applyBorder="true" applyAlignment="true" applyProtection="false">
      <alignment horizontal="right" vertical="bottom" textRotation="0" wrapText="false" indent="0" shrinkToFit="false"/>
      <protection locked="true" hidden="false"/>
    </xf>
    <xf numFmtId="175" fontId="50" fillId="0" borderId="114" xfId="0" applyFont="true" applyBorder="true" applyAlignment="true" applyProtection="false">
      <alignment horizontal="right" vertical="bottom" textRotation="0" wrapText="false" indent="0" shrinkToFit="false"/>
      <protection locked="true" hidden="false"/>
    </xf>
    <xf numFmtId="175" fontId="48" fillId="0" borderId="131" xfId="0" applyFont="true" applyBorder="true" applyAlignment="true" applyProtection="false">
      <alignment horizontal="left" vertical="bottom" textRotation="0" wrapText="false" indent="0" shrinkToFit="false"/>
      <protection locked="true" hidden="false"/>
    </xf>
    <xf numFmtId="164" fontId="0" fillId="0" borderId="132" xfId="0" applyFont="true" applyBorder="true" applyAlignment="true" applyProtection="false">
      <alignment horizontal="general" vertical="bottom" textRotation="0" wrapText="false" indent="0" shrinkToFit="true"/>
      <protection locked="true" hidden="false"/>
    </xf>
    <xf numFmtId="175" fontId="0" fillId="0" borderId="112" xfId="0" applyFont="false" applyBorder="true" applyAlignment="true" applyProtection="false">
      <alignment horizontal="right" vertical="bottom" textRotation="0" wrapText="false" indent="0" shrinkToFit="false"/>
      <protection locked="true" hidden="false"/>
    </xf>
    <xf numFmtId="175" fontId="50" fillId="0" borderId="125" xfId="0" applyFont="true" applyBorder="true" applyAlignment="false" applyProtection="false">
      <alignment horizontal="general" vertical="bottom" textRotation="0" wrapText="false" indent="0" shrinkToFit="false"/>
      <protection locked="true" hidden="false"/>
    </xf>
    <xf numFmtId="175" fontId="50" fillId="0" borderId="129" xfId="0" applyFont="true" applyBorder="true" applyAlignment="false" applyProtection="false">
      <alignment horizontal="general" vertical="bottom" textRotation="0" wrapText="false" indent="0" shrinkToFit="false"/>
      <protection locked="true" hidden="false"/>
    </xf>
    <xf numFmtId="175" fontId="50" fillId="0" borderId="130" xfId="0" applyFont="true" applyBorder="true" applyAlignment="true" applyProtection="false">
      <alignment horizontal="center" vertical="bottom" textRotation="0" wrapText="false" indent="0" shrinkToFit="false"/>
      <protection locked="true" hidden="false"/>
    </xf>
    <xf numFmtId="164" fontId="0" fillId="0" borderId="140" xfId="0" applyFont="true" applyBorder="true" applyAlignment="true" applyProtection="false">
      <alignment horizontal="right" vertical="bottom" textRotation="0" wrapText="false" indent="0" shrinkToFit="false"/>
      <protection locked="true" hidden="false"/>
    </xf>
    <xf numFmtId="175" fontId="0" fillId="0" borderId="141" xfId="0" applyFont="false" applyBorder="true" applyAlignment="false" applyProtection="false">
      <alignment horizontal="general" vertical="bottom" textRotation="0" wrapText="false" indent="0" shrinkToFit="false"/>
      <protection locked="true" hidden="false"/>
    </xf>
    <xf numFmtId="175" fontId="50" fillId="0" borderId="142" xfId="0" applyFont="true" applyBorder="true" applyAlignment="false" applyProtection="false">
      <alignment horizontal="general" vertical="bottom" textRotation="0" wrapText="false" indent="0" shrinkToFit="false"/>
      <protection locked="true" hidden="false"/>
    </xf>
    <xf numFmtId="175" fontId="50" fillId="0" borderId="140" xfId="0" applyFont="true" applyBorder="true" applyAlignment="false" applyProtection="false">
      <alignment horizontal="general" vertical="bottom" textRotation="0" wrapText="false" indent="0" shrinkToFit="false"/>
      <protection locked="true" hidden="false"/>
    </xf>
    <xf numFmtId="175" fontId="50" fillId="0" borderId="143" xfId="0" applyFont="true" applyBorder="true" applyAlignment="false" applyProtection="false">
      <alignment horizontal="general" vertical="bottom" textRotation="0" wrapText="false" indent="0" shrinkToFit="false"/>
      <protection locked="true" hidden="false"/>
    </xf>
    <xf numFmtId="176" fontId="50" fillId="0" borderId="133" xfId="0" applyFont="true" applyBorder="true" applyAlignment="false" applyProtection="false">
      <alignment horizontal="general" vertical="bottom" textRotation="0" wrapText="false" indent="0" shrinkToFit="false"/>
      <protection locked="true" hidden="false"/>
    </xf>
    <xf numFmtId="175" fontId="50" fillId="0" borderId="144" xfId="0" applyFont="true" applyBorder="true" applyAlignment="true" applyProtection="false">
      <alignment horizontal="center" vertical="bottom" textRotation="0" wrapText="false" indent="0" shrinkToFit="false"/>
      <protection locked="true" hidden="false"/>
    </xf>
    <xf numFmtId="175" fontId="50" fillId="0" borderId="140"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75" fontId="0" fillId="0" borderId="1" xfId="0" applyFont="false" applyBorder="true" applyAlignment="false" applyProtection="false">
      <alignment horizontal="general" vertical="bottom" textRotation="0" wrapText="false" indent="0" shrinkToFit="false"/>
      <protection locked="true" hidden="false"/>
    </xf>
    <xf numFmtId="175" fontId="50" fillId="0" borderId="98" xfId="0" applyFont="true" applyBorder="true" applyAlignment="false" applyProtection="false">
      <alignment horizontal="general" vertical="bottom" textRotation="0" wrapText="false" indent="0" shrinkToFit="false"/>
      <protection locked="true" hidden="false"/>
    </xf>
    <xf numFmtId="175" fontId="50" fillId="0" borderId="2" xfId="0" applyFont="true" applyBorder="true" applyAlignment="false" applyProtection="false">
      <alignment horizontal="general" vertical="bottom" textRotation="0" wrapText="false" indent="0" shrinkToFit="false"/>
      <protection locked="true" hidden="false"/>
    </xf>
    <xf numFmtId="175" fontId="50" fillId="0" borderId="99" xfId="0" applyFont="true" applyBorder="true" applyAlignment="false" applyProtection="false">
      <alignment horizontal="general" vertical="bottom" textRotation="0" wrapText="false" indent="0" shrinkToFit="false"/>
      <protection locked="true" hidden="false"/>
    </xf>
    <xf numFmtId="175" fontId="0" fillId="0" borderId="3" xfId="0" applyFont="false" applyBorder="true" applyAlignment="false" applyProtection="false">
      <alignment horizontal="general" vertical="bottom" textRotation="0" wrapText="false" indent="0" shrinkToFit="false"/>
      <protection locked="true" hidden="false"/>
    </xf>
    <xf numFmtId="175" fontId="0" fillId="0" borderId="145" xfId="0" applyFont="false" applyBorder="true" applyAlignment="false" applyProtection="false">
      <alignment horizontal="general" vertical="bottom" textRotation="0" wrapText="false" indent="0" shrinkToFit="false"/>
      <protection locked="true" hidden="false"/>
    </xf>
    <xf numFmtId="175" fontId="50" fillId="0" borderId="146" xfId="0" applyFont="true" applyBorder="true" applyAlignment="false" applyProtection="false">
      <alignment horizontal="general" vertical="bottom" textRotation="0" wrapText="false" indent="0" shrinkToFit="false"/>
      <protection locked="true" hidden="false"/>
    </xf>
    <xf numFmtId="175" fontId="0" fillId="0" borderId="147" xfId="0" applyFont="false" applyBorder="true" applyAlignment="false" applyProtection="false">
      <alignment horizontal="general" vertical="bottom" textRotation="0" wrapText="false" indent="0" shrinkToFit="false"/>
      <protection locked="true" hidden="false"/>
    </xf>
    <xf numFmtId="175" fontId="0" fillId="0" borderId="99" xfId="0" applyFont="false" applyBorder="true" applyAlignment="false" applyProtection="false">
      <alignment horizontal="general" vertical="bottom" textRotation="0" wrapText="false" indent="0" shrinkToFit="false"/>
      <protection locked="true" hidden="false"/>
    </xf>
    <xf numFmtId="164" fontId="0" fillId="0" borderId="148" xfId="0" applyFont="true" applyBorder="true" applyAlignment="true" applyProtection="false">
      <alignment horizontal="left" vertical="bottom" textRotation="0" wrapText="false" indent="0" shrinkToFit="false"/>
      <protection locked="true" hidden="false"/>
    </xf>
    <xf numFmtId="175" fontId="0" fillId="2" borderId="127" xfId="0" applyFont="false" applyBorder="true" applyAlignment="false" applyProtection="false">
      <alignment horizontal="general" vertical="bottom" textRotation="0" wrapText="false" indent="0" shrinkToFit="false"/>
      <protection locked="true" hidden="false"/>
    </xf>
    <xf numFmtId="175" fontId="50" fillId="0" borderId="128" xfId="0" applyFont="tru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false" applyProtection="false">
      <alignment horizontal="general" vertical="bottom" textRotation="0" wrapText="false" indent="0" shrinkToFit="false"/>
      <protection locked="true" hidden="false"/>
    </xf>
    <xf numFmtId="175" fontId="0" fillId="0" borderId="124" xfId="0" applyFont="false" applyBorder="true" applyAlignment="false" applyProtection="false">
      <alignment horizontal="general" vertical="bottom" textRotation="0" wrapText="false" indent="0" shrinkToFit="false"/>
      <protection locked="true" hidden="false"/>
    </xf>
    <xf numFmtId="175" fontId="0" fillId="0" borderId="125" xfId="0" applyFont="false" applyBorder="true" applyAlignment="false" applyProtection="false">
      <alignment horizontal="general" vertical="bottom" textRotation="0" wrapText="false" indent="0" shrinkToFit="false"/>
      <protection locked="true" hidden="false"/>
    </xf>
    <xf numFmtId="164" fontId="0" fillId="0" borderId="135" xfId="0" applyFont="true" applyBorder="true" applyAlignment="true" applyProtection="false">
      <alignment horizontal="left" vertical="bottom" textRotation="0" wrapText="false" indent="0" shrinkToFit="false"/>
      <protection locked="true" hidden="false"/>
    </xf>
    <xf numFmtId="175" fontId="7" fillId="0" borderId="149" xfId="0" applyFont="true" applyBorder="true" applyAlignment="true" applyProtection="false">
      <alignment horizontal="right" vertical="bottom" textRotation="0" wrapText="false" indent="0" shrinkToFit="false"/>
      <protection locked="true" hidden="false"/>
    </xf>
    <xf numFmtId="175" fontId="0" fillId="0" borderId="150" xfId="0" applyFont="false" applyBorder="true" applyAlignment="false" applyProtection="false">
      <alignment horizontal="general" vertical="bottom" textRotation="0" wrapText="false" indent="0" shrinkToFit="false"/>
      <protection locked="true" hidden="false"/>
    </xf>
    <xf numFmtId="175" fontId="0" fillId="0" borderId="134"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left" vertical="bottom" textRotation="0" wrapText="false" indent="0" shrinkToFit="false"/>
      <protection locked="true" hidden="false"/>
    </xf>
    <xf numFmtId="175" fontId="8" fillId="0" borderId="23" xfId="0" applyFont="true" applyBorder="true" applyAlignment="false" applyProtection="false">
      <alignment horizontal="general" vertical="bottom" textRotation="0" wrapText="false" indent="0" shrinkToFit="false"/>
      <protection locked="true" hidden="false"/>
    </xf>
    <xf numFmtId="175" fontId="50" fillId="0" borderId="23" xfId="0" applyFont="true" applyBorder="true" applyAlignment="false" applyProtection="false">
      <alignment horizontal="general" vertical="bottom" textRotation="0" wrapText="false" indent="0" shrinkToFit="false"/>
      <protection locked="true" hidden="false"/>
    </xf>
    <xf numFmtId="175" fontId="7" fillId="0" borderId="17" xfId="0" applyFont="true" applyBorder="true" applyAlignment="true" applyProtection="false">
      <alignment horizontal="right" vertical="bottom" textRotation="0" wrapText="false" indent="0" shrinkToFit="false"/>
      <protection locked="true" hidden="false"/>
    </xf>
    <xf numFmtId="175" fontId="0" fillId="0" borderId="126" xfId="0" applyFont="false" applyBorder="true" applyAlignment="false" applyProtection="false">
      <alignment horizontal="general" vertical="bottom" textRotation="0" wrapText="false" indent="0" shrinkToFit="false"/>
      <protection locked="true" hidden="false"/>
    </xf>
    <xf numFmtId="175" fontId="50" fillId="0" borderId="121" xfId="0" applyFont="true" applyBorder="true" applyAlignment="false" applyProtection="false">
      <alignment horizontal="general" vertical="bottom" textRotation="0" wrapText="false" indent="0" shrinkToFit="false"/>
      <protection locked="true" hidden="false"/>
    </xf>
    <xf numFmtId="175" fontId="50" fillId="0" borderId="110" xfId="0" applyFont="true" applyBorder="true" applyAlignment="false" applyProtection="false">
      <alignment horizontal="general" vertical="bottom" textRotation="0" wrapText="false" indent="0" shrinkToFit="false"/>
      <protection locked="true" hidden="false"/>
    </xf>
    <xf numFmtId="175" fontId="0" fillId="0" borderId="120" xfId="0" applyFont="false" applyBorder="true" applyAlignment="false" applyProtection="false">
      <alignment horizontal="general" vertical="bottom" textRotation="0" wrapText="false" indent="0" shrinkToFit="false"/>
      <protection locked="true" hidden="false"/>
    </xf>
    <xf numFmtId="175" fontId="0" fillId="0" borderId="12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5" fontId="16" fillId="0" borderId="145" xfId="0" applyFont="true" applyBorder="true" applyAlignment="true" applyProtection="false">
      <alignment horizontal="center" vertical="center" textRotation="0" wrapText="false" indent="0" shrinkToFit="false"/>
      <protection locked="true" hidden="false"/>
    </xf>
    <xf numFmtId="175" fontId="50" fillId="0" borderId="98"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true" applyProtection="false">
      <alignment horizontal="center" vertical="center" textRotation="0" wrapText="false" indent="0" shrinkToFit="false"/>
      <protection locked="true" hidden="false"/>
    </xf>
    <xf numFmtId="175" fontId="16" fillId="0" borderId="147" xfId="0" applyFont="true" applyBorder="true" applyAlignment="true" applyProtection="false">
      <alignment horizontal="right" vertical="center" textRotation="0" wrapText="false" indent="0" shrinkToFit="false"/>
      <protection locked="true" hidden="false"/>
    </xf>
    <xf numFmtId="175" fontId="50" fillId="0" borderId="146" xfId="0" applyFont="true" applyBorder="true" applyAlignment="true" applyProtection="false">
      <alignment horizontal="center" vertical="center" textRotation="0" wrapText="false" indent="0" shrinkToFit="false"/>
      <protection locked="true" hidden="false"/>
    </xf>
    <xf numFmtId="175" fontId="50" fillId="0" borderId="99" xfId="0" applyFont="true" applyBorder="true" applyAlignment="true" applyProtection="false">
      <alignment horizontal="center" vertical="center" textRotation="0" wrapText="false" indent="0" shrinkToFit="false"/>
      <protection locked="true" hidden="false"/>
    </xf>
    <xf numFmtId="175" fontId="0" fillId="0" borderId="147" xfId="0" applyFont="false" applyBorder="tru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true" indent="0" shrinkToFit="false"/>
      <protection locked="true" hidden="false"/>
    </xf>
    <xf numFmtId="164" fontId="48" fillId="0" borderId="0" xfId="0" applyFont="true" applyBorder="false" applyAlignment="false" applyProtection="false">
      <alignment horizontal="general" vertical="bottom" textRotation="0" wrapText="false" indent="0" shrinkToFit="false"/>
      <protection locked="true" hidden="false"/>
    </xf>
    <xf numFmtId="164" fontId="48" fillId="0" borderId="0" xfId="0" applyFont="true" applyBorder="true" applyAlignment="true" applyProtection="false">
      <alignment horizontal="general" vertical="top" textRotation="0" wrapText="true" indent="0" shrinkToFit="false"/>
      <protection locked="true" hidden="false"/>
    </xf>
    <xf numFmtId="164" fontId="7" fillId="2" borderId="0" xfId="0" applyFont="true" applyBorder="true" applyAlignment="true" applyProtection="false">
      <alignment horizontal="general" vertical="center" textRotation="0" wrapText="true" indent="0" shrinkToFit="false"/>
      <protection locked="true" hidden="false"/>
    </xf>
    <xf numFmtId="164" fontId="16" fillId="20" borderId="69"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69"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9" fillId="0" borderId="69" xfId="0" applyFont="true" applyBorder="true" applyAlignment="false" applyProtection="false">
      <alignment horizontal="general" vertical="bottom" textRotation="0" wrapText="false" indent="0" shrinkToFit="false"/>
      <protection locked="true" hidden="false"/>
    </xf>
    <xf numFmtId="164" fontId="52" fillId="0" borderId="0" xfId="0" applyFont="true" applyBorder="false" applyAlignment="false" applyProtection="false">
      <alignment horizontal="general" vertical="bottom" textRotation="0" wrapText="false" indent="0" shrinkToFit="false"/>
      <protection locked="true" hidden="false"/>
    </xf>
    <xf numFmtId="170" fontId="0" fillId="0" borderId="69" xfId="0" applyFont="false" applyBorder="true" applyAlignment="false" applyProtection="false">
      <alignment horizontal="general" vertical="bottom" textRotation="0" wrapText="false" indent="0" shrinkToFit="false"/>
      <protection locked="true" hidden="false"/>
    </xf>
    <xf numFmtId="164" fontId="0" fillId="0" borderId="69" xfId="0" applyFont="true" applyBorder="true" applyAlignment="false" applyProtection="false">
      <alignment horizontal="general" vertical="bottom" textRotation="0" wrapText="false" indent="0" shrinkToFit="false"/>
      <protection locked="true" hidden="false"/>
    </xf>
    <xf numFmtId="175" fontId="8" fillId="0" borderId="127" xfId="0" applyFont="true" applyBorder="true" applyAlignment="false" applyProtection="false">
      <alignment horizontal="general" vertical="bottom" textRotation="0" wrapText="false" indent="0" shrinkToFit="false"/>
      <protection locked="true" hidden="false"/>
    </xf>
    <xf numFmtId="175" fontId="8" fillId="0" borderId="112" xfId="0" applyFont="true" applyBorder="true" applyAlignment="true" applyProtection="false">
      <alignment horizontal="right" vertical="bottom" textRotation="0" wrapText="false" indent="0" shrinkToFit="false"/>
      <protection locked="true" hidden="false"/>
    </xf>
    <xf numFmtId="175" fontId="8" fillId="0" borderId="112"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70" fontId="8" fillId="0" borderId="0" xfId="0" applyFont="true" applyBorder="fals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 name="Excel Built-in Explanatory Text" xfId="21"/>
  </cellStyles>
  <dxfs count="961">
    <dxf>
      <font>
        <name val="ＭＳ Ｐゴシック"/>
        <charset val="128"/>
        <family val="3"/>
      </font>
      <fill>
        <patternFill>
          <bgColor rgb="FFFFFF99"/>
        </patternFill>
      </fill>
    </dxf>
    <dxf>
      <font>
        <name val="ＭＳ Ｐゴシック"/>
        <charset val="128"/>
        <family val="3"/>
        <color rgb="FFDDDDDD"/>
      </font>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s>
  <colors>
    <indexedColors>
      <rgbColor rgb="FF000000"/>
      <rgbColor rgb="FFF2F2F2"/>
      <rgbColor rgb="FFFF0000"/>
      <rgbColor rgb="FF00FF00"/>
      <rgbColor rgb="FF0000FF"/>
      <rgbColor rgb="FFFFFF00"/>
      <rgbColor rgb="FFFF00FF"/>
      <rgbColor rgb="FFF6F9D4"/>
      <rgbColor rgb="FF800000"/>
      <rgbColor rgb="FF009900"/>
      <rgbColor rgb="FF000080"/>
      <rgbColor rgb="FF669999"/>
      <rgbColor rgb="FF800080"/>
      <rgbColor rgb="FF008080"/>
      <rgbColor rgb="FFB2B2B2"/>
      <rgbColor rgb="FF808080"/>
      <rgbColor rgb="FFA6A6A6"/>
      <rgbColor rgb="FFC9211E"/>
      <rgbColor rgb="FFFFFFD7"/>
      <rgbColor rgb="FFCCFFFF"/>
      <rgbColor rgb="FF660066"/>
      <rgbColor rgb="FFFF8080"/>
      <rgbColor rgb="FF0066CC"/>
      <rgbColor rgb="FFDDDDDD"/>
      <rgbColor rgb="FF000080"/>
      <rgbColor rgb="FFFF00FF"/>
      <rgbColor rgb="FFFFFF66"/>
      <rgbColor rgb="FF00FFFF"/>
      <rgbColor rgb="FF800080"/>
      <rgbColor rgb="FF800000"/>
      <rgbColor rgb="FF008080"/>
      <rgbColor rgb="FF3333FF"/>
      <rgbColor rgb="FF3399FF"/>
      <rgbColor rgb="FFCFE7F5"/>
      <rgbColor rgb="FFCCFF99"/>
      <rgbColor rgb="FFFFFF99"/>
      <rgbColor rgb="FF99CCFF"/>
      <rgbColor rgb="FFFF99FF"/>
      <rgbColor rgb="FFFFCCCC"/>
      <rgbColor rgb="FFFFDBB6"/>
      <rgbColor rgb="FF6666FF"/>
      <rgbColor rgb="FF66CCFF"/>
      <rgbColor rgb="FF99FF33"/>
      <rgbColor rgb="FFFFCC00"/>
      <rgbColor rgb="FFCCFF66"/>
      <rgbColor rgb="FFFF3333"/>
      <rgbColor rgb="FF666666"/>
      <rgbColor rgb="FF999999"/>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 activeCellId="0" sqref="F2"/>
    </sheetView>
  </sheetViews>
  <sheetFormatPr defaultColWidth="12.26171875" defaultRowHeight="12" zeroHeight="false" outlineLevelRow="0" outlineLevelCol="0"/>
  <cols>
    <col collapsed="false" customWidth="true" hidden="false" outlineLevel="0" max="1" min="1" style="0" width="2.1"/>
    <col collapsed="false" customWidth="true" hidden="false" outlineLevel="0" max="2" min="2" style="0" width="26.7"/>
    <col collapsed="false" customWidth="true" hidden="false" outlineLevel="0" max="3" min="3" style="0" width="1.59"/>
    <col collapsed="false" customWidth="true" hidden="false" outlineLevel="0" max="4" min="4" style="0" width="2.61"/>
    <col collapsed="false" customWidth="true" hidden="false" outlineLevel="0" max="5" min="5" style="0" width="2.4"/>
    <col collapsed="false" customWidth="true" hidden="false" outlineLevel="0" max="6" min="6" style="0" width="47.01"/>
    <col collapsed="false" customWidth="true" hidden="false" outlineLevel="0" max="7" min="7" style="0" width="2.4"/>
    <col collapsed="false" customWidth="true" hidden="false" outlineLevel="0" max="8" min="8" style="0" width="3.11"/>
    <col collapsed="false" customWidth="true" hidden="false" outlineLevel="0" max="9" min="9" style="0" width="39.4"/>
  </cols>
  <sheetData>
    <row r="1" customFormat="false" ht="12" hidden="false" customHeight="true" outlineLevel="0" collapsed="false"/>
    <row r="2" customFormat="false" ht="23.25" hidden="false" customHeight="true" outlineLevel="0" collapsed="false">
      <c r="B2" s="1" t="s">
        <v>0</v>
      </c>
      <c r="C2" s="2"/>
      <c r="D2" s="2"/>
      <c r="E2" s="2"/>
      <c r="F2" s="3"/>
      <c r="G2" s="4"/>
    </row>
    <row r="3" customFormat="false" ht="12.75" hidden="false" customHeight="true" outlineLevel="0" collapsed="false">
      <c r="B3" s="5"/>
      <c r="C3" s="5"/>
      <c r="D3" s="5"/>
      <c r="E3" s="5"/>
    </row>
    <row r="4" customFormat="false" ht="12.75" hidden="false" customHeight="true" outlineLevel="0" collapsed="false">
      <c r="B4" s="6" t="s">
        <v>1</v>
      </c>
      <c r="C4" s="7"/>
      <c r="E4" s="8"/>
      <c r="F4" s="8" t="s">
        <v>2</v>
      </c>
    </row>
    <row r="5" customFormat="false" ht="12.75" hidden="false" customHeight="true" outlineLevel="0" collapsed="false">
      <c r="B5" s="9"/>
      <c r="F5" s="10"/>
    </row>
    <row r="6" customFormat="false" ht="28.5" hidden="false" customHeight="true" outlineLevel="0" collapsed="false">
      <c r="B6" s="11" t="s">
        <v>3</v>
      </c>
      <c r="C6" s="12"/>
      <c r="E6" s="13"/>
      <c r="F6" s="13" t="s">
        <v>4</v>
      </c>
    </row>
    <row r="7" customFormat="false" ht="12.75" hidden="false" customHeight="true" outlineLevel="0" collapsed="false">
      <c r="B7" s="14"/>
      <c r="F7" s="10"/>
    </row>
    <row r="8" customFormat="false" ht="12.75" hidden="false" customHeight="true" outlineLevel="0" collapsed="false">
      <c r="B8" s="11" t="s">
        <v>5</v>
      </c>
      <c r="C8" s="12"/>
      <c r="E8" s="13"/>
      <c r="F8" s="13" t="s">
        <v>6</v>
      </c>
    </row>
    <row r="9" customFormat="false" ht="12.75" hidden="false" customHeight="true" outlineLevel="0" collapsed="false">
      <c r="B9" s="15"/>
      <c r="F9" s="10"/>
    </row>
    <row r="10" customFormat="false" ht="15.75" hidden="false" customHeight="true" outlineLevel="0" collapsed="false">
      <c r="B10" s="16"/>
      <c r="C10" s="17"/>
      <c r="E10" s="18"/>
      <c r="F10" s="19" t="s">
        <v>7</v>
      </c>
      <c r="G10" s="20"/>
    </row>
    <row r="11" customFormat="false" ht="42" hidden="false" customHeight="true" outlineLevel="0" collapsed="false">
      <c r="B11" s="21"/>
      <c r="C11" s="22"/>
      <c r="E11" s="23"/>
      <c r="F11" s="24" t="s">
        <v>8</v>
      </c>
      <c r="G11" s="25"/>
      <c r="I11" s="26" t="s">
        <v>9</v>
      </c>
      <c r="J11" s="26"/>
      <c r="K11" s="26"/>
    </row>
    <row r="12" customFormat="false" ht="7.5" hidden="false" customHeight="true" outlineLevel="0" collapsed="false">
      <c r="B12" s="27"/>
      <c r="C12" s="22"/>
      <c r="E12" s="23"/>
      <c r="F12" s="28"/>
      <c r="G12" s="25"/>
      <c r="I12" s="29"/>
    </row>
    <row r="13" customFormat="false" ht="24" hidden="false" customHeight="true" outlineLevel="0" collapsed="false">
      <c r="B13" s="30" t="s">
        <v>10</v>
      </c>
      <c r="C13" s="22"/>
      <c r="D13" s="31"/>
      <c r="E13" s="23"/>
      <c r="F13" s="32" t="s">
        <v>11</v>
      </c>
      <c r="G13" s="25"/>
      <c r="I13" s="33" t="s">
        <v>12</v>
      </c>
    </row>
    <row r="14" customFormat="false" ht="7.5" hidden="false" customHeight="true" outlineLevel="0" collapsed="false">
      <c r="B14" s="27"/>
      <c r="C14" s="22"/>
      <c r="E14" s="23"/>
      <c r="F14" s="34"/>
      <c r="G14" s="25"/>
    </row>
    <row r="15" customFormat="false" ht="24.75" hidden="false" customHeight="true" outlineLevel="0" collapsed="false">
      <c r="B15" s="35" t="s">
        <v>13</v>
      </c>
      <c r="C15" s="22"/>
      <c r="E15" s="23"/>
      <c r="F15" s="32" t="s">
        <v>14</v>
      </c>
      <c r="G15" s="25"/>
      <c r="I15" s="36" t="s">
        <v>15</v>
      </c>
    </row>
    <row r="16" customFormat="false" ht="7.5" hidden="false" customHeight="true" outlineLevel="0" collapsed="false">
      <c r="B16" s="35"/>
      <c r="C16" s="22"/>
      <c r="E16" s="23"/>
      <c r="F16" s="34"/>
      <c r="G16" s="25"/>
    </row>
    <row r="17" customFormat="false" ht="24.75" hidden="false" customHeight="true" outlineLevel="0" collapsed="false">
      <c r="B17" s="35"/>
      <c r="C17" s="22"/>
      <c r="E17" s="23"/>
      <c r="F17" s="32" t="s">
        <v>16</v>
      </c>
      <c r="G17" s="25"/>
      <c r="I17" s="36" t="s">
        <v>17</v>
      </c>
    </row>
    <row r="18" customFormat="false" ht="7.5" hidden="false" customHeight="true" outlineLevel="0" collapsed="false">
      <c r="B18" s="35"/>
      <c r="C18" s="22"/>
      <c r="E18" s="23"/>
      <c r="F18" s="34"/>
      <c r="G18" s="25"/>
    </row>
    <row r="19" customFormat="false" ht="26.25" hidden="false" customHeight="true" outlineLevel="0" collapsed="false">
      <c r="B19" s="35"/>
      <c r="C19" s="22"/>
      <c r="E19" s="23"/>
      <c r="F19" s="37" t="s">
        <v>18</v>
      </c>
      <c r="G19" s="25"/>
      <c r="I19" s="38" t="s">
        <v>19</v>
      </c>
    </row>
    <row r="20" customFormat="false" ht="7.5" hidden="false" customHeight="true" outlineLevel="0" collapsed="false">
      <c r="B20" s="39"/>
      <c r="C20" s="40"/>
      <c r="E20" s="41"/>
      <c r="F20" s="42"/>
      <c r="G20" s="43"/>
    </row>
    <row r="21" customFormat="false" ht="12.75" hidden="false" customHeight="true" outlineLevel="0" collapsed="false">
      <c r="B21" s="44"/>
    </row>
    <row r="22" customFormat="false" ht="27" hidden="false" customHeight="true" outlineLevel="0" collapsed="false">
      <c r="B22" s="45" t="s">
        <v>20</v>
      </c>
      <c r="C22" s="46"/>
      <c r="E22" s="47" t="s">
        <v>21</v>
      </c>
      <c r="F22" s="47"/>
      <c r="G22" s="47"/>
      <c r="I22" s="48"/>
    </row>
    <row r="23" customFormat="false" ht="12.75" hidden="false" customHeight="true" outlineLevel="0" collapsed="false">
      <c r="B23" s="49"/>
    </row>
    <row r="24" customFormat="false" ht="33" hidden="false" customHeight="true" outlineLevel="0" collapsed="false">
      <c r="B24" s="50" t="s">
        <v>22</v>
      </c>
      <c r="C24" s="4"/>
      <c r="E24" s="51" t="s">
        <v>23</v>
      </c>
      <c r="F24" s="51"/>
      <c r="G24" s="51"/>
      <c r="I24" s="13" t="s">
        <v>24</v>
      </c>
    </row>
    <row r="25" customFormat="false" ht="12.75" hidden="false" customHeight="true" outlineLevel="0" collapsed="false">
      <c r="B25" s="49"/>
    </row>
    <row r="26" customFormat="false" ht="12.75" hidden="false" customHeight="true" outlineLevel="0" collapsed="false">
      <c r="B26" s="6" t="s">
        <v>25</v>
      </c>
      <c r="C26" s="7"/>
      <c r="E26" s="13" t="s">
        <v>26</v>
      </c>
    </row>
    <row r="27" customFormat="false" ht="12.75" hidden="false" customHeight="true" outlineLevel="0" collapsed="false">
      <c r="B27" s="49"/>
    </row>
    <row r="28" customFormat="false" ht="12.75" hidden="false" customHeight="true" outlineLevel="0" collapsed="false">
      <c r="A28" s="0" t="s">
        <v>27</v>
      </c>
    </row>
    <row r="29" customFormat="false" ht="12.75" hidden="false" customHeight="true" outlineLevel="0" collapsed="false"/>
    <row r="32" customFormat="false" ht="12" hidden="false" customHeight="false" outlineLevel="0" collapsed="false">
      <c r="B32" s="0" t="s">
        <v>28</v>
      </c>
    </row>
    <row r="33" customFormat="false" ht="12" hidden="false" customHeight="false" outlineLevel="0" collapsed="false">
      <c r="B33" s="0" t="s">
        <v>29</v>
      </c>
    </row>
    <row r="34" customFormat="false" ht="12" hidden="false" customHeight="false" outlineLevel="0" collapsed="false">
      <c r="B34" s="0" t="s">
        <v>30</v>
      </c>
    </row>
    <row r="35" customFormat="false" ht="12" hidden="false" customHeight="false" outlineLevel="0" collapsed="false">
      <c r="B35" s="0" t="s">
        <v>31</v>
      </c>
    </row>
    <row r="36" customFormat="false" ht="12" hidden="false" customHeight="false" outlineLevel="0" collapsed="false">
      <c r="B36" s="0" t="s">
        <v>32</v>
      </c>
    </row>
    <row r="37" customFormat="false" ht="12" hidden="false" customHeight="false" outlineLevel="0" collapsed="false">
      <c r="B37" s="0" t="s">
        <v>33</v>
      </c>
    </row>
    <row r="38" customFormat="false" ht="12" hidden="false" customHeight="false" outlineLevel="0" collapsed="false">
      <c r="B38" s="0" t="s">
        <v>34</v>
      </c>
    </row>
  </sheetData>
  <mergeCells count="4">
    <mergeCell ref="I11:K11"/>
    <mergeCell ref="B15:B19"/>
    <mergeCell ref="E22:G22"/>
    <mergeCell ref="E24:G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D7"/>
    <pageSetUpPr fitToPage="false"/>
  </sheetPr>
  <dimension ref="B1:AQ1004"/>
  <sheetViews>
    <sheetView showFormulas="false" showGridLines="true" showRowColHeaders="true" showZeros="true" rightToLeft="false" tabSelected="true" showOutlineSymbols="true" defaultGridColor="true" view="normal" topLeftCell="AA1" colorId="64" zoomScale="100" zoomScaleNormal="100" zoomScalePageLayoutView="100" workbookViewId="0">
      <pane xSplit="0" ySplit="4" topLeftCell="A5" activePane="bottomLeft" state="frozen"/>
      <selection pane="topLeft" activeCell="AA1" activeCellId="0" sqref="AA1"/>
      <selection pane="bottomLeft" activeCell="AB6" activeCellId="0" sqref="AB6"/>
    </sheetView>
  </sheetViews>
  <sheetFormatPr defaultColWidth="12.26171875" defaultRowHeight="12" zeroHeight="false" outlineLevelRow="0" outlineLevelCol="0"/>
  <cols>
    <col collapsed="false" customWidth="true" hidden="false" outlineLevel="0" max="1" min="1" style="0" width="3.11"/>
    <col collapsed="false" customWidth="true" hidden="false" outlineLevel="0" max="2" min="2" style="0" width="4.4"/>
    <col collapsed="false" customWidth="true" hidden="false" outlineLevel="0" max="3" min="3" style="0" width="18.2"/>
    <col collapsed="false" customWidth="true" hidden="false" outlineLevel="0" max="4" min="4" style="0" width="2.9"/>
    <col collapsed="false" customWidth="true" hidden="false" outlineLevel="0" max="11" min="11" style="0" width="2.61"/>
    <col collapsed="false" customWidth="true" hidden="false" outlineLevel="0" max="12" min="12" style="0" width="19.89"/>
    <col collapsed="false" customWidth="true" hidden="false" outlineLevel="0" max="13" min="13" style="52" width="3.4"/>
    <col collapsed="false" customWidth="true" hidden="false" outlineLevel="0" max="14" min="14" style="52" width="28.2"/>
    <col collapsed="false" customWidth="true" hidden="false" outlineLevel="0" max="15" min="15" style="0" width="3.9"/>
    <col collapsed="false" customWidth="true" hidden="false" outlineLevel="0" max="16" min="16" style="0" width="5.59"/>
    <col collapsed="false" customWidth="true" hidden="false" outlineLevel="0" max="17" min="17" style="0" width="19.7"/>
    <col collapsed="false" customWidth="true" hidden="false" outlineLevel="0" max="18" min="18" style="0" width="3.5"/>
    <col collapsed="false" customWidth="true" hidden="false" outlineLevel="0" max="20" min="20" style="0" width="3.4"/>
    <col collapsed="false" customWidth="true" hidden="false" outlineLevel="0" max="22" min="22" style="0" width="3.4"/>
    <col collapsed="false" customWidth="true" hidden="false" outlineLevel="0" max="23" min="23" style="0" width="22"/>
    <col collapsed="false" customWidth="true" hidden="false" outlineLevel="0" max="24" min="24" style="0" width="3.6"/>
    <col collapsed="false" customWidth="true" hidden="false" outlineLevel="0" max="26" min="25" style="0" width="14.89"/>
    <col collapsed="false" customWidth="true" hidden="false" outlineLevel="0" max="27" min="27" style="0" width="4.1"/>
    <col collapsed="false" customWidth="true" hidden="false" outlineLevel="0" max="28" min="28" style="0" width="9.9"/>
    <col collapsed="false" customWidth="true" hidden="false" outlineLevel="0" max="29" min="29" style="0" width="4.1"/>
    <col collapsed="false" customWidth="true" hidden="false" outlineLevel="0" max="30" min="30" style="0" width="19.7"/>
    <col collapsed="false" customWidth="true" hidden="false" outlineLevel="0" max="31" min="31" style="0" width="4.9"/>
    <col collapsed="false" customWidth="true" hidden="false" outlineLevel="0" max="32" min="32" style="0" width="5"/>
    <col collapsed="false" customWidth="true" hidden="false" outlineLevel="0" max="33" min="33" style="0" width="14.59"/>
    <col collapsed="false" customWidth="true" hidden="false" outlineLevel="0" max="35" min="35" style="0" width="4.4"/>
    <col collapsed="false" customWidth="true" hidden="false" outlineLevel="0" max="36" min="36" style="0" width="15.6"/>
    <col collapsed="false" customWidth="true" hidden="false" outlineLevel="0" max="38" min="38" style="0" width="3.11"/>
    <col collapsed="false" customWidth="true" hidden="false" outlineLevel="0" max="40" min="40" style="0" width="3.4"/>
    <col collapsed="false" customWidth="true" hidden="false" outlineLevel="0" max="43" min="41" style="0" width="3.6"/>
  </cols>
  <sheetData>
    <row r="1" customFormat="false" ht="12" hidden="false" customHeight="false" outlineLevel="0" collapsed="false">
      <c r="B1" s="53" t="s">
        <v>35</v>
      </c>
      <c r="L1" s="52" t="s">
        <v>36</v>
      </c>
      <c r="P1" s="52" t="s">
        <v>37</v>
      </c>
      <c r="AB1" s="54" t="s">
        <v>38</v>
      </c>
    </row>
    <row r="2" customFormat="false" ht="12" hidden="false" customHeight="false" outlineLevel="0" collapsed="false">
      <c r="B2" s="55" t="s">
        <v>39</v>
      </c>
      <c r="C2" s="55"/>
      <c r="D2" s="55"/>
      <c r="E2" s="56" t="s">
        <v>40</v>
      </c>
      <c r="F2" s="55"/>
      <c r="G2" s="57"/>
      <c r="H2" s="58" t="s">
        <v>41</v>
      </c>
      <c r="I2" s="57"/>
      <c r="J2" s="58"/>
      <c r="K2" s="56"/>
      <c r="L2" s="59"/>
      <c r="P2" s="60" t="s">
        <v>42</v>
      </c>
      <c r="Q2" s="61"/>
      <c r="R2" s="60"/>
      <c r="S2" s="60"/>
      <c r="T2" s="60"/>
      <c r="U2" s="60"/>
      <c r="V2" s="60"/>
      <c r="W2" s="60"/>
      <c r="AB2" s="62" t="s">
        <v>43</v>
      </c>
      <c r="AC2" s="63"/>
      <c r="AD2" s="63"/>
      <c r="AE2" s="63"/>
      <c r="AF2" s="63"/>
      <c r="AG2" s="63"/>
      <c r="AH2" s="63"/>
      <c r="AI2" s="63"/>
      <c r="AJ2" s="63"/>
      <c r="AK2" s="63"/>
      <c r="AL2" s="64"/>
      <c r="AM2" s="65" t="s">
        <v>44</v>
      </c>
      <c r="AN2" s="64"/>
      <c r="AO2" s="66" t="s">
        <v>45</v>
      </c>
      <c r="AP2" s="67"/>
      <c r="AQ2" s="68"/>
    </row>
    <row r="3" customFormat="false" ht="12.8" hidden="false" customHeight="false" outlineLevel="0" collapsed="false">
      <c r="B3" s="52" t="s">
        <v>46</v>
      </c>
      <c r="C3" s="52"/>
      <c r="G3" s="52" t="s">
        <v>47</v>
      </c>
      <c r="I3" s="52"/>
      <c r="L3" s="69" t="s">
        <v>48</v>
      </c>
      <c r="P3" s="52" t="s">
        <v>49</v>
      </c>
      <c r="R3" s="52" t="s">
        <v>50</v>
      </c>
      <c r="W3" s="69" t="s">
        <v>48</v>
      </c>
      <c r="X3" s="69"/>
      <c r="Y3" s="69"/>
      <c r="AC3" s="53" t="s">
        <v>51</v>
      </c>
      <c r="AD3" s="70"/>
      <c r="AK3" s="69" t="s">
        <v>48</v>
      </c>
      <c r="AO3" s="71" t="str">
        <f aca="false">IF(総勘定元帳!D2="","",総勘定元帳!D2)</f>
        <v>50 現　　　金</v>
      </c>
      <c r="AP3" s="71"/>
      <c r="AQ3" s="71"/>
    </row>
    <row r="4" customFormat="false" ht="12" hidden="false" customHeight="false" outlineLevel="0" collapsed="false">
      <c r="B4" s="72" t="s">
        <v>52</v>
      </c>
      <c r="C4" s="73" t="s">
        <v>53</v>
      </c>
      <c r="D4" s="74" t="s">
        <v>54</v>
      </c>
      <c r="E4" s="73" t="s">
        <v>55</v>
      </c>
      <c r="F4" s="75" t="s">
        <v>56</v>
      </c>
      <c r="G4" s="76" t="s">
        <v>57</v>
      </c>
      <c r="H4" s="77" t="s">
        <v>58</v>
      </c>
      <c r="I4" s="76" t="s">
        <v>59</v>
      </c>
      <c r="J4" s="77" t="s">
        <v>60</v>
      </c>
      <c r="K4" s="10"/>
      <c r="L4" s="78" t="s">
        <v>61</v>
      </c>
      <c r="P4" s="79" t="s">
        <v>62</v>
      </c>
      <c r="Q4" s="80" t="s">
        <v>63</v>
      </c>
      <c r="R4" s="81" t="s">
        <v>52</v>
      </c>
      <c r="S4" s="82" t="s">
        <v>64</v>
      </c>
      <c r="T4" s="81" t="s">
        <v>52</v>
      </c>
      <c r="U4" s="82" t="s">
        <v>65</v>
      </c>
      <c r="V4" s="10"/>
      <c r="W4" s="78" t="s">
        <v>66</v>
      </c>
      <c r="X4" s="10"/>
      <c r="Y4" s="10"/>
      <c r="AB4" s="83" t="s">
        <v>67</v>
      </c>
      <c r="AC4" s="81" t="s">
        <v>62</v>
      </c>
      <c r="AD4" s="84" t="s">
        <v>68</v>
      </c>
      <c r="AE4" s="83" t="s">
        <v>69</v>
      </c>
      <c r="AF4" s="81" t="s">
        <v>52</v>
      </c>
      <c r="AG4" s="85" t="s">
        <v>70</v>
      </c>
      <c r="AH4" s="83" t="s">
        <v>71</v>
      </c>
      <c r="AI4" s="81" t="s">
        <v>52</v>
      </c>
      <c r="AJ4" s="85" t="s">
        <v>72</v>
      </c>
      <c r="AK4" s="83" t="s">
        <v>73</v>
      </c>
      <c r="AM4" s="83" t="str">
        <f aca="false">IF($AM$3="","出納帳",VLOOKUP(AF5,$B$5:$L$106,3,0)&amp;"方残")</f>
        <v>出納帳</v>
      </c>
      <c r="AO4" s="86" t="s">
        <v>74</v>
      </c>
      <c r="AP4" s="86" t="s">
        <v>75</v>
      </c>
      <c r="AQ4" s="86" t="s">
        <v>76</v>
      </c>
    </row>
    <row r="5" customFormat="false" ht="12.8" hidden="false" customHeight="false" outlineLevel="0" collapsed="false">
      <c r="B5" s="87" t="n">
        <v>50</v>
      </c>
      <c r="C5" s="0" t="s">
        <v>77</v>
      </c>
      <c r="D5" s="0" t="s">
        <v>78</v>
      </c>
      <c r="E5" s="88"/>
      <c r="F5" s="89"/>
      <c r="G5" s="90" t="n">
        <f aca="false">SUMIF($AG$6:$AG$1000,$L5,$AH$6:$AH$1000)</f>
        <v>0</v>
      </c>
      <c r="H5" s="90" t="n">
        <f aca="false">SUMIF($AJ$6:$AJ$1000,$L5,$AK$6:$AK$1000)</f>
        <v>0</v>
      </c>
      <c r="I5" s="91" t="n">
        <f aca="false">E5+G5-H5</f>
        <v>0</v>
      </c>
      <c r="J5" s="89"/>
      <c r="L5" s="92" t="str">
        <f aca="false">IF(B5="","",B5&amp;" "&amp;C5)</f>
        <v>50 現　　　金</v>
      </c>
      <c r="O5" s="52" t="n">
        <v>1</v>
      </c>
      <c r="P5" s="0" t="n">
        <v>100</v>
      </c>
      <c r="Q5" s="0" t="s">
        <v>79</v>
      </c>
      <c r="R5" s="93"/>
      <c r="S5" s="94" t="str">
        <f aca="false">IF(R5&lt;&gt;"",VLOOKUP(R5,$B$5:$L$106,11,0),"")</f>
        <v/>
      </c>
      <c r="T5" s="93"/>
      <c r="U5" s="94" t="str">
        <f aca="false">IF(T5&lt;&gt;"",VLOOKUP(T5,$B$5:$L$106,11,0),"")</f>
        <v/>
      </c>
      <c r="W5" s="95" t="str">
        <f aca="false">P5&amp;" "&amp;Q5</f>
        <v>100 －通帳取引－</v>
      </c>
      <c r="AA5" s="96" t="s">
        <v>80</v>
      </c>
      <c r="AB5" s="97" t="str">
        <f aca="false">IF($AM$3="",""," 1 月 1 日")</f>
        <v/>
      </c>
      <c r="AC5" s="86"/>
      <c r="AD5" s="97" t="str">
        <f aca="false">IF($AM$3="","","前期繰越")</f>
        <v/>
      </c>
      <c r="AE5" s="95"/>
      <c r="AF5" s="98" t="str">
        <f aca="false">IF($AM$3&lt;&gt;"",VALUE(MID($AM$3,1,3)),"")</f>
        <v/>
      </c>
      <c r="AG5" s="95" t="str">
        <f aca="false">IF(AF5&lt;&gt;"",VLOOKUP(AF5,$B$5:$L$106,11,0),"")</f>
        <v/>
      </c>
      <c r="AH5" s="90" t="str">
        <f aca="false">IF(AF5&lt;&gt;"",VLOOKUP(AF5,$B$5:$L$106,4,0),"")</f>
        <v/>
      </c>
      <c r="AI5" s="98" t="str">
        <f aca="false">IF($AM$3&lt;&gt;"",VALUE(MID($AM$3,1,3)),"")</f>
        <v/>
      </c>
      <c r="AJ5" s="95" t="str">
        <f aca="false">IF(AI5&lt;&gt;"",VLOOKUP(AI5,$B$5:$L$106,11,0),"")</f>
        <v/>
      </c>
      <c r="AK5" s="90" t="str">
        <f aca="false">IF(AI5&lt;&gt;"",VLOOKUP(AI5,$B$5:$L$106,5,0),"")</f>
        <v/>
      </c>
      <c r="AM5" s="90" t="n">
        <f aca="false">IF($AM$4="借方残",AH5,IF(AM4="貸方残",AK5,0))</f>
        <v>0</v>
      </c>
      <c r="AO5" s="86" t="s">
        <v>81</v>
      </c>
      <c r="AP5" s="92"/>
      <c r="AQ5" s="92"/>
    </row>
    <row r="6" customFormat="false" ht="12.8" hidden="false" customHeight="false" outlineLevel="0" collapsed="false">
      <c r="B6" s="87" t="n">
        <v>51</v>
      </c>
      <c r="C6" s="0" t="s">
        <v>82</v>
      </c>
      <c r="D6" s="0" t="s">
        <v>78</v>
      </c>
      <c r="E6" s="88"/>
      <c r="F6" s="89"/>
      <c r="G6" s="90" t="n">
        <f aca="false">SUMIF($AG$6:$AG$1000,$L6,$AH$6:$AH$1000)</f>
        <v>0</v>
      </c>
      <c r="H6" s="90" t="n">
        <f aca="false">SUMIF($AJ$6:$AJ$1000,$L6,$AK$6:$AK$1000)</f>
        <v>0</v>
      </c>
      <c r="I6" s="91" t="n">
        <f aca="false">E6+G6-H6</f>
        <v>0</v>
      </c>
      <c r="J6" s="89"/>
      <c r="L6" s="92" t="str">
        <f aca="false">IF(B6="","",B6&amp;" "&amp;C6)</f>
        <v>51 普通預金</v>
      </c>
      <c r="M6" s="52" t="s">
        <v>83</v>
      </c>
      <c r="O6" s="52" t="n">
        <v>2</v>
      </c>
      <c r="P6" s="0" t="n">
        <v>101</v>
      </c>
      <c r="Q6" s="0" t="s">
        <v>84</v>
      </c>
      <c r="R6" s="93"/>
      <c r="S6" s="94" t="s">
        <v>85</v>
      </c>
      <c r="T6" s="93"/>
      <c r="U6" s="94" t="s">
        <v>86</v>
      </c>
      <c r="W6" s="92" t="str">
        <f aca="false">P6&amp;" "&amp;Q6</f>
        <v>101 苗木購入</v>
      </c>
      <c r="X6" s="71"/>
      <c r="Y6" s="71"/>
      <c r="AA6" s="99" t="s">
        <v>87</v>
      </c>
      <c r="AB6" s="100"/>
      <c r="AC6" s="52"/>
      <c r="AD6" s="101" t="s">
        <v>88</v>
      </c>
      <c r="AF6" s="52" t="str">
        <f aca="false">IF(ISERROR(VALUE(MID(AD6,1,3))),"",VALUE(MID(VLOOKUP(VALUE(MID(AD6,1,3)),$P$5:$W$120,4,0),1,3)))</f>
        <v/>
      </c>
      <c r="AG6" s="94" t="str">
        <f aca="false">IF(AF6&lt;&gt;"",VLOOKUP(AF6,$B$5:$L$106,11,0),"")</f>
        <v/>
      </c>
      <c r="AH6" s="88"/>
      <c r="AI6" s="52" t="str">
        <f aca="false">IF(ISERR(VALUE(MID(AD6,1,3))),"",VALUE(MID(VLOOKUP(VALUE(MID(AD6,1,3)),$P$5:$W$120,6,0),1,3)))</f>
        <v/>
      </c>
      <c r="AJ6" s="94" t="str">
        <f aca="false">IF(AI6&lt;&gt;"",VLOOKUP(AI6,$B$5:$L$106,11,0),"")</f>
        <v/>
      </c>
      <c r="AK6" s="102" t="n">
        <f aca="false">AH6</f>
        <v>0</v>
      </c>
      <c r="AM6" s="103" t="n">
        <f aca="false">IF(AG6=$AM$3,IF($AM$4="借方残",AH6+AM5,AM5-AH6),IF(AJ6=$AM$3,IF($AM$4="借方残",AM5-AK6,AK6+AM5),AM5))</f>
        <v>0</v>
      </c>
      <c r="AO6" s="71" t="str">
        <f aca="false">IF($AO$3="","",IF(OR(AG6=$AO$3,AJ6=$AO$3),1,""))</f>
        <v/>
      </c>
      <c r="AP6" s="71" t="str">
        <f aca="false">IF(AO6=1,COUNTIF($AO$6:AO6,"=1"),"")</f>
        <v/>
      </c>
      <c r="AQ6" s="69" t="str">
        <f aca="false">IF($AO$3="","",IF(AG6=$AO$3,"借",IF(AJ6=$AO$3,"貸","")))</f>
        <v/>
      </c>
    </row>
    <row r="7" customFormat="false" ht="12.8" hidden="false" customHeight="false" outlineLevel="0" collapsed="false">
      <c r="B7" s="104" t="n">
        <v>52</v>
      </c>
      <c r="C7" s="71" t="s">
        <v>89</v>
      </c>
      <c r="D7" s="71" t="s">
        <v>78</v>
      </c>
      <c r="E7" s="88"/>
      <c r="F7" s="89"/>
      <c r="G7" s="90" t="n">
        <f aca="false">SUMIF($AG$6:$AG$1000,$L7,$AH$6:$AH$1000)</f>
        <v>0</v>
      </c>
      <c r="H7" s="90" t="n">
        <f aca="false">SUMIF($AJ$6:$AJ$1000,$L7,$AK$6:$AK$1000)</f>
        <v>0</v>
      </c>
      <c r="I7" s="91" t="n">
        <f aca="false">E7+G7-H7</f>
        <v>0</v>
      </c>
      <c r="J7" s="89"/>
      <c r="L7" s="92" t="str">
        <f aca="false">IF(B7="","",B7&amp;" "&amp;C7)</f>
        <v>52 _農協１</v>
      </c>
      <c r="M7" s="52" t="s">
        <v>90</v>
      </c>
      <c r="O7" s="52" t="n">
        <v>3</v>
      </c>
      <c r="P7" s="0" t="n">
        <v>102</v>
      </c>
      <c r="Q7" s="0" t="s">
        <v>91</v>
      </c>
      <c r="R7" s="93"/>
      <c r="S7" s="94" t="s">
        <v>92</v>
      </c>
      <c r="T7" s="93" t="n">
        <v>51</v>
      </c>
      <c r="U7" s="94" t="str">
        <f aca="false">IF(T7&lt;&gt;"",VLOOKUP(T7,$B$5:$L$106,11,0),"")</f>
        <v>51 普通預金</v>
      </c>
      <c r="W7" s="92" t="str">
        <f aca="false">P7&amp;" "&amp;Q7</f>
        <v>102 固定資産税</v>
      </c>
      <c r="X7" s="71"/>
      <c r="Y7" s="71"/>
      <c r="AA7" s="52" t="n">
        <v>2</v>
      </c>
      <c r="AB7" s="100" t="s">
        <v>93</v>
      </c>
      <c r="AC7" s="52"/>
      <c r="AD7" s="101"/>
      <c r="AF7" s="52" t="str">
        <f aca="false">IF(ISERROR(VALUE(MID(AD7,1,3))),"",VALUE(MID(VLOOKUP(VALUE(MID(AD7,1,3)),$P$5:$W$120,4,0),1,3)))</f>
        <v/>
      </c>
      <c r="AG7" s="94" t="str">
        <f aca="false">IF(AF7&lt;&gt;"",VLOOKUP(AF7,$B$5:$L$106,11,0),"")</f>
        <v/>
      </c>
      <c r="AH7" s="88"/>
      <c r="AI7" s="52" t="str">
        <f aca="false">IF(ISERR(VALUE(MID(AD7,1,3))),"",VALUE(MID(VLOOKUP(VALUE(MID(AD7,1,3)),$P$5:$W$120,6,0),1,3)))</f>
        <v/>
      </c>
      <c r="AJ7" s="94" t="str">
        <f aca="false">IF(AI7&lt;&gt;"",VLOOKUP(AI7,$B$5:$L$106,11,0),"")</f>
        <v/>
      </c>
      <c r="AK7" s="102" t="n">
        <f aca="false">AH7</f>
        <v>0</v>
      </c>
      <c r="AM7" s="103" t="n">
        <f aca="false">IF(AG7=$AM$3,IF($AM$4="借方残",AH7+AM6,AM6-AH7),IF(AJ7=$AM$3,IF($AM$4="借方残",AM6-AK7,AK7+AM6),AM6))</f>
        <v>0</v>
      </c>
      <c r="AO7" s="105" t="str">
        <f aca="false">IF($AO$3="","",IF(OR(AG7=$AO$3,AJ7=$AO$3),1,""))</f>
        <v/>
      </c>
      <c r="AP7" s="105" t="str">
        <f aca="false">IF(AO7=1,COUNTIF($AO$6:AO7,"=1"),"")</f>
        <v/>
      </c>
      <c r="AQ7" s="106" t="str">
        <f aca="false">IF($AO$3="","",IF(AG7=$AO$3,"借",IF(AJ7=$AO$3,"貸","")))</f>
        <v/>
      </c>
    </row>
    <row r="8" customFormat="false" ht="12.8" hidden="false" customHeight="false" outlineLevel="0" collapsed="false">
      <c r="B8" s="104" t="n">
        <v>53</v>
      </c>
      <c r="C8" s="71" t="s">
        <v>94</v>
      </c>
      <c r="D8" s="71" t="s">
        <v>78</v>
      </c>
      <c r="E8" s="88"/>
      <c r="F8" s="89"/>
      <c r="G8" s="90" t="n">
        <f aca="false">SUMIF($AG$6:$AG$1000,$L8,$AH$6:$AH$1000)</f>
        <v>0</v>
      </c>
      <c r="H8" s="90" t="n">
        <f aca="false">SUMIF($AJ$6:$AJ$1000,$L8,$AK$6:$AK$1000)</f>
        <v>0</v>
      </c>
      <c r="I8" s="91" t="n">
        <f aca="false">E8+G8-H8</f>
        <v>0</v>
      </c>
      <c r="J8" s="89"/>
      <c r="L8" s="92" t="str">
        <f aca="false">IF(B8="","",B8&amp;" "&amp;C8)</f>
        <v>53 _農協２</v>
      </c>
      <c r="M8" s="52" t="s">
        <v>90</v>
      </c>
      <c r="O8" s="52" t="n">
        <v>4</v>
      </c>
      <c r="P8" s="0" t="n">
        <v>103</v>
      </c>
      <c r="Q8" s="0" t="s">
        <v>95</v>
      </c>
      <c r="R8" s="93" t="n">
        <v>77</v>
      </c>
      <c r="S8" s="94" t="str">
        <f aca="false">IF(R8&lt;&gt;"",VLOOKUP(R8,$B$5:$L$106,11,0),"")</f>
        <v>77 買　掛　金</v>
      </c>
      <c r="T8" s="93" t="n">
        <v>51</v>
      </c>
      <c r="U8" s="94" t="str">
        <f aca="false">IF(T8&lt;&gt;"",VLOOKUP(T8,$B$5:$L$106,11,0),"")</f>
        <v>51 普通預金</v>
      </c>
      <c r="W8" s="92" t="str">
        <f aca="false">P8&amp;" "&amp;Q8</f>
        <v>103 購買買掛支払</v>
      </c>
      <c r="X8" s="71"/>
      <c r="Y8" s="71"/>
      <c r="AA8" s="52" t="n">
        <v>3</v>
      </c>
      <c r="AB8" s="100"/>
      <c r="AC8" s="52"/>
      <c r="AD8" s="101"/>
      <c r="AF8" s="52" t="str">
        <f aca="false">IF(ISERROR(VALUE(MID(AD8,1,3))),"",VALUE(MID(VLOOKUP(VALUE(MID(AD8,1,3)),$P$5:$W$120,4,0),1,3)))</f>
        <v/>
      </c>
      <c r="AG8" s="94" t="str">
        <f aca="false">IF(AF8&lt;&gt;"",VLOOKUP(AF8,$B$5:$L$106,11,0),"")</f>
        <v/>
      </c>
      <c r="AH8" s="88"/>
      <c r="AI8" s="52" t="str">
        <f aca="false">IF(ISERR(VALUE(MID(AD8,1,3))),"",VALUE(MID(VLOOKUP(VALUE(MID(AD8,1,3)),$P$5:$W$120,6,0),1,3)))</f>
        <v/>
      </c>
      <c r="AJ8" s="94" t="str">
        <f aca="false">IF(AI8&lt;&gt;"",VLOOKUP(AI8,$B$5:$L$106,11,0),"")</f>
        <v/>
      </c>
      <c r="AK8" s="102" t="n">
        <f aca="false">AH8</f>
        <v>0</v>
      </c>
      <c r="AM8" s="103" t="n">
        <f aca="false">IF(AG8=$AM$3,IF($AM$4="借方残",AH8+AM7,AM7-AH8),IF(AJ8=$AM$3,IF($AM$4="借方残",AM7-AK8,AK8+AM7),AM7))</f>
        <v>0</v>
      </c>
      <c r="AO8" s="105" t="str">
        <f aca="false">IF($AO$3="","",IF(OR(AG8=$AO$3,AJ8=$AO$3),1,""))</f>
        <v/>
      </c>
      <c r="AP8" s="105" t="str">
        <f aca="false">IF(AO8=1,COUNTIF($AO$6:AO8,"=1"),"")</f>
        <v/>
      </c>
      <c r="AQ8" s="106" t="str">
        <f aca="false">IF($AO$3="","",IF(AG8=$AO$3,"借",IF(AJ8=$AO$3,"貸","")))</f>
        <v/>
      </c>
    </row>
    <row r="9" customFormat="false" ht="12.8" hidden="false" customHeight="false" outlineLevel="0" collapsed="false">
      <c r="B9" s="87" t="n">
        <v>54</v>
      </c>
      <c r="C9" s="0" t="s">
        <v>96</v>
      </c>
      <c r="D9" s="0" t="s">
        <v>78</v>
      </c>
      <c r="E9" s="88"/>
      <c r="F9" s="89"/>
      <c r="G9" s="90" t="n">
        <f aca="false">SUMIF($AG$6:$AG$1000,$L9,$AH$6:$AH$1000)</f>
        <v>0</v>
      </c>
      <c r="H9" s="90" t="n">
        <f aca="false">SUMIF($AJ$6:$AJ$1000,$L9,$AK$6:$AK$1000)</f>
        <v>0</v>
      </c>
      <c r="I9" s="91" t="n">
        <f aca="false">E9+G9-H9</f>
        <v>0</v>
      </c>
      <c r="J9" s="89"/>
      <c r="L9" s="92" t="str">
        <f aca="false">IF(B9="","",B9&amp;" "&amp;C9)</f>
        <v>54 定期預金</v>
      </c>
      <c r="O9" s="52" t="n">
        <v>5</v>
      </c>
      <c r="P9" s="0" t="n">
        <v>104</v>
      </c>
      <c r="Q9" s="0" t="s">
        <v>97</v>
      </c>
      <c r="R9" s="93"/>
      <c r="S9" s="94" t="s">
        <v>98</v>
      </c>
      <c r="T9" s="93" t="n">
        <v>51</v>
      </c>
      <c r="U9" s="94" t="str">
        <f aca="false">IF(T9&lt;&gt;"",VLOOKUP(T9,$B$5:$L$106,11,0),"")</f>
        <v>51 普通預金</v>
      </c>
      <c r="W9" s="92" t="str">
        <f aca="false">P9&amp;" "&amp;Q9</f>
        <v>104 借入金　元金返済</v>
      </c>
      <c r="X9" s="71"/>
      <c r="Y9" s="71"/>
      <c r="AA9" s="52" t="n">
        <v>4</v>
      </c>
      <c r="AB9" s="100"/>
      <c r="AC9" s="52"/>
      <c r="AD9" s="101"/>
      <c r="AF9" s="52" t="str">
        <f aca="false">IF(ISERROR(VALUE(MID(AD9,1,3))),"",VALUE(MID(VLOOKUP(VALUE(MID(AD9,1,3)),$P$5:$W$120,4,0),1,3)))</f>
        <v/>
      </c>
      <c r="AG9" s="94" t="str">
        <f aca="false">IF(AF9&lt;&gt;"",VLOOKUP(AF9,$B$5:$L$106,11,0),"")</f>
        <v/>
      </c>
      <c r="AH9" s="88"/>
      <c r="AI9" s="52" t="str">
        <f aca="false">IF(ISERR(VALUE(MID(AD9,1,3))),"",VALUE(MID(VLOOKUP(VALUE(MID(AD9,1,3)),$P$5:$W$120,6,0),1,3)))</f>
        <v/>
      </c>
      <c r="AJ9" s="94" t="str">
        <f aca="false">IF(AI9&lt;&gt;"",VLOOKUP(AI9,$B$5:$L$106,11,0),"")</f>
        <v/>
      </c>
      <c r="AK9" s="102" t="n">
        <f aca="false">AH9</f>
        <v>0</v>
      </c>
      <c r="AM9" s="103" t="n">
        <f aca="false">IF(AG9=$AM$3,IF($AM$4="借方残",AH9+AM8,AM8-AH9),IF(AJ9=$AM$3,IF($AM$4="借方残",AM8-AK9,AK9+AM8),AM8))</f>
        <v>0</v>
      </c>
      <c r="AO9" s="105" t="str">
        <f aca="false">IF($AO$3="","",IF(OR(AG9=$AO$3,AJ9=$AO$3),1,""))</f>
        <v/>
      </c>
      <c r="AP9" s="105" t="str">
        <f aca="false">IF(AO9=1,COUNTIF($AO$6:AO9,"=1"),"")</f>
        <v/>
      </c>
      <c r="AQ9" s="106" t="str">
        <f aca="false">IF($AO$3="","",IF(AG9=$AO$3,"借",IF(AJ9=$AO$3,"貸","")))</f>
        <v/>
      </c>
    </row>
    <row r="10" customFormat="false" ht="12.8" hidden="false" customHeight="false" outlineLevel="0" collapsed="false">
      <c r="B10" s="87" t="n">
        <v>55</v>
      </c>
      <c r="C10" s="0" t="s">
        <v>99</v>
      </c>
      <c r="D10" s="0" t="s">
        <v>78</v>
      </c>
      <c r="E10" s="88"/>
      <c r="F10" s="89"/>
      <c r="G10" s="90" t="n">
        <f aca="false">SUMIF($AG$6:$AG$1000,$L10,$AH$6:$AH$1000)</f>
        <v>0</v>
      </c>
      <c r="H10" s="90" t="n">
        <f aca="false">SUMIF($AJ$6:$AJ$1000,$L10,$AK$6:$AK$1000)</f>
        <v>0</v>
      </c>
      <c r="I10" s="91" t="n">
        <f aca="false">E10+G10-H10</f>
        <v>0</v>
      </c>
      <c r="J10" s="89"/>
      <c r="L10" s="92" t="str">
        <f aca="false">IF(B10="","",B10&amp;" "&amp;C10)</f>
        <v>55 その他の預金</v>
      </c>
      <c r="O10" s="52" t="n">
        <v>6</v>
      </c>
      <c r="P10" s="0" t="n">
        <v>105</v>
      </c>
      <c r="Q10" s="0" t="s">
        <v>100</v>
      </c>
      <c r="R10" s="93"/>
      <c r="S10" s="94" t="s">
        <v>101</v>
      </c>
      <c r="T10" s="93" t="n">
        <v>51</v>
      </c>
      <c r="U10" s="94" t="str">
        <f aca="false">IF(T10&lt;&gt;"",VLOOKUP(T10,$B$5:$L$106,11,0),"")</f>
        <v>51 普通預金</v>
      </c>
      <c r="W10" s="92" t="str">
        <f aca="false">P10&amp;" "&amp;Q10</f>
        <v>105 借入金　利息</v>
      </c>
      <c r="X10" s="71"/>
      <c r="Y10" s="71"/>
      <c r="AA10" s="52" t="n">
        <v>5</v>
      </c>
      <c r="AB10" s="100"/>
      <c r="AC10" s="52"/>
      <c r="AD10" s="101"/>
      <c r="AF10" s="52" t="str">
        <f aca="false">IF(ISERROR(VALUE(MID(AD10,1,3))),"",VALUE(MID(VLOOKUP(VALUE(MID(AD10,1,3)),$P$5:$W$120,4,0),1,3)))</f>
        <v/>
      </c>
      <c r="AG10" s="94" t="str">
        <f aca="false">IF(AF10&lt;&gt;"",VLOOKUP(AF10,$B$5:$L$106,11,0),"")</f>
        <v/>
      </c>
      <c r="AH10" s="88"/>
      <c r="AI10" s="52" t="str">
        <f aca="false">IF(ISERR(VALUE(MID(AD10,1,3))),"",VALUE(MID(VLOOKUP(VALUE(MID(AD10,1,3)),$P$5:$W$120,6,0),1,3)))</f>
        <v/>
      </c>
      <c r="AJ10" s="94" t="str">
        <f aca="false">IF(AI10&lt;&gt;"",VLOOKUP(AI10,$B$5:$L$106,11,0),"")</f>
        <v/>
      </c>
      <c r="AK10" s="102" t="n">
        <f aca="false">AH10</f>
        <v>0</v>
      </c>
      <c r="AM10" s="103" t="n">
        <f aca="false">IF(AG10=$AM$3,IF($AM$4="借方残",AH10+AM9,AM9-AH10),IF(AJ10=$AM$3,IF($AM$4="借方残",AM9-AK10,AK10+AM9),AM9))</f>
        <v>0</v>
      </c>
      <c r="AO10" s="105" t="str">
        <f aca="false">IF($AO$3="","",IF(OR(AG10=$AO$3,AJ10=$AO$3),1,""))</f>
        <v/>
      </c>
      <c r="AP10" s="105" t="str">
        <f aca="false">IF(AO10=1,COUNTIF($AO$6:AO10,"=1"),"")</f>
        <v/>
      </c>
      <c r="AQ10" s="106" t="str">
        <f aca="false">IF($AO$3="","",IF(AG10=$AO$3,"借",IF(AJ10=$AO$3,"貸","")))</f>
        <v/>
      </c>
    </row>
    <row r="11" customFormat="false" ht="12.8" hidden="false" customHeight="false" outlineLevel="0" collapsed="false">
      <c r="B11" s="87" t="n">
        <v>56</v>
      </c>
      <c r="C11" s="0" t="s">
        <v>102</v>
      </c>
      <c r="D11" s="0" t="s">
        <v>78</v>
      </c>
      <c r="E11" s="88"/>
      <c r="F11" s="89"/>
      <c r="G11" s="90" t="n">
        <f aca="false">SUMIF($AG$6:$AG$1000,$L11,$AH$6:$AH$1000)</f>
        <v>0</v>
      </c>
      <c r="H11" s="90" t="n">
        <f aca="false">SUMIF($AJ$6:$AJ$1000,$L11,$AK$6:$AK$1000)</f>
        <v>0</v>
      </c>
      <c r="I11" s="91" t="n">
        <f aca="false">E11+G11-H11</f>
        <v>0</v>
      </c>
      <c r="J11" s="89"/>
      <c r="L11" s="92" t="str">
        <f aca="false">IF(B11="","",B11&amp;" "&amp;C11)</f>
        <v>56 売　掛　金</v>
      </c>
      <c r="O11" s="52" t="n">
        <v>7</v>
      </c>
      <c r="P11" s="0" t="n">
        <v>106</v>
      </c>
      <c r="Q11" s="0" t="s">
        <v>103</v>
      </c>
      <c r="R11" s="93" t="n">
        <v>51</v>
      </c>
      <c r="S11" s="94" t="str">
        <f aca="false">IF(R11&lt;&gt;"",VLOOKUP(R11,$B$5:$L$106,11,0),"")</f>
        <v>51 普通預金</v>
      </c>
      <c r="T11" s="93" t="n">
        <v>56</v>
      </c>
      <c r="U11" s="94" t="str">
        <f aca="false">IF(T11&lt;&gt;"",VLOOKUP(T11,$B$5:$L$106,11,0),"")</f>
        <v>56 売　掛　金</v>
      </c>
      <c r="W11" s="92" t="str">
        <f aca="false">P11&amp;" "&amp;Q11</f>
        <v>106 売掛金　回収</v>
      </c>
      <c r="X11" s="71"/>
      <c r="Y11" s="71"/>
      <c r="AA11" s="52" t="n">
        <v>6</v>
      </c>
      <c r="AB11" s="100"/>
      <c r="AC11" s="52"/>
      <c r="AD11" s="101"/>
      <c r="AF11" s="52" t="str">
        <f aca="false">IF(ISERROR(VALUE(MID(AD11,1,3))),"",VALUE(MID(VLOOKUP(VALUE(MID(AD11,1,3)),$P$5:$W$120,4,0),1,3)))</f>
        <v/>
      </c>
      <c r="AG11" s="94" t="str">
        <f aca="false">IF(AF11&lt;&gt;"",VLOOKUP(AF11,$B$5:$L$106,11,0),"")</f>
        <v/>
      </c>
      <c r="AH11" s="88"/>
      <c r="AI11" s="52" t="str">
        <f aca="false">IF(ISERR(VALUE(MID(AD11,1,3))),"",VALUE(MID(VLOOKUP(VALUE(MID(AD11,1,3)),$P$5:$W$120,6,0),1,3)))</f>
        <v/>
      </c>
      <c r="AJ11" s="94" t="str">
        <f aca="false">IF(AI11&lt;&gt;"",VLOOKUP(AI11,$B$5:$L$106,11,0),"")</f>
        <v/>
      </c>
      <c r="AK11" s="102" t="n">
        <f aca="false">AH11</f>
        <v>0</v>
      </c>
      <c r="AM11" s="103" t="n">
        <f aca="false">IF(AG11=$AM$3,IF($AM$4="借方残",AH11+AM10,AM10-AH11),IF(AJ11=$AM$3,IF($AM$4="借方残",AM10-AK11,AK11+AM10),AM10))</f>
        <v>0</v>
      </c>
      <c r="AO11" s="105" t="str">
        <f aca="false">IF($AO$3="","",IF(OR(AG11=$AO$3,AJ11=$AO$3),1,""))</f>
        <v/>
      </c>
      <c r="AP11" s="105" t="str">
        <f aca="false">IF(AO11=1,COUNTIF($AO$6:AO11,"=1"),"")</f>
        <v/>
      </c>
      <c r="AQ11" s="106" t="str">
        <f aca="false">IF($AO$3="","",IF(AG11=$AO$3,"借",IF(AJ11=$AO$3,"貸","")))</f>
        <v/>
      </c>
    </row>
    <row r="12" customFormat="false" ht="12.8" hidden="false" customHeight="false" outlineLevel="0" collapsed="false">
      <c r="B12" s="104" t="n">
        <v>57</v>
      </c>
      <c r="C12" s="71" t="s">
        <v>104</v>
      </c>
      <c r="D12" s="71" t="s">
        <v>78</v>
      </c>
      <c r="E12" s="88"/>
      <c r="F12" s="89"/>
      <c r="G12" s="90" t="n">
        <f aca="false">SUMIF($AG$6:$AG$1000,$L12,$AH$6:$AH$1000)</f>
        <v>0</v>
      </c>
      <c r="H12" s="90" t="n">
        <f aca="false">SUMIF($AJ$6:$AJ$1000,$L12,$AK$6:$AK$1000)</f>
        <v>0</v>
      </c>
      <c r="I12" s="91" t="n">
        <f aca="false">E12+G12-H12</f>
        <v>0</v>
      </c>
      <c r="J12" s="89"/>
      <c r="L12" s="92" t="str">
        <f aca="false">IF(B12="","",B12&amp;" "&amp;C12)</f>
        <v>57 _得意先１</v>
      </c>
      <c r="M12" s="52" t="s">
        <v>105</v>
      </c>
      <c r="O12" s="52" t="n">
        <v>8</v>
      </c>
      <c r="P12" s="0" t="n">
        <v>107</v>
      </c>
      <c r="Q12" s="0" t="s">
        <v>106</v>
      </c>
      <c r="R12" s="93" t="n">
        <v>86</v>
      </c>
      <c r="S12" s="94" t="s">
        <v>107</v>
      </c>
      <c r="T12" s="93" t="n">
        <v>51</v>
      </c>
      <c r="U12" s="94" t="str">
        <f aca="false">IF(T12&lt;&gt;"",VLOOKUP(T12,$B$5:$L$106,11,0),"")</f>
        <v>51 普通預金</v>
      </c>
      <c r="W12" s="92" t="str">
        <f aca="false">P12&amp;" "&amp;Q12</f>
        <v>107 販売手数料</v>
      </c>
      <c r="X12" s="71"/>
      <c r="Y12" s="71"/>
      <c r="AA12" s="52" t="n">
        <v>7</v>
      </c>
      <c r="AB12" s="100"/>
      <c r="AC12" s="52"/>
      <c r="AD12" s="101"/>
      <c r="AF12" s="52" t="str">
        <f aca="false">IF(ISERROR(VALUE(MID(AD12,1,3))),"",VALUE(MID(VLOOKUP(VALUE(MID(AD12,1,3)),$P$5:$W$120,4,0),1,3)))</f>
        <v/>
      </c>
      <c r="AG12" s="94" t="str">
        <f aca="false">IF(AF12&lt;&gt;"",VLOOKUP(AF12,$B$5:$L$106,11,0),"")</f>
        <v/>
      </c>
      <c r="AH12" s="88"/>
      <c r="AI12" s="52" t="str">
        <f aca="false">IF(ISERR(VALUE(MID(AD12,1,3))),"",VALUE(MID(VLOOKUP(VALUE(MID(AD12,1,3)),$P$5:$W$120,6,0),1,3)))</f>
        <v/>
      </c>
      <c r="AJ12" s="94" t="str">
        <f aca="false">IF(AI12&lt;&gt;"",VLOOKUP(AI12,$B$5:$L$106,11,0),"")</f>
        <v/>
      </c>
      <c r="AK12" s="102" t="n">
        <f aca="false">AH12</f>
        <v>0</v>
      </c>
      <c r="AM12" s="103" t="n">
        <f aca="false">IF(AG12=$AM$3,IF($AM$4="借方残",AH12+AM11,AM11-AH12),IF(AJ12=$AM$3,IF($AM$4="借方残",AM11-AK12,AK12+AM11),AM11))</f>
        <v>0</v>
      </c>
      <c r="AO12" s="105" t="str">
        <f aca="false">IF($AO$3="","",IF(OR(AG12=$AO$3,AJ12=$AO$3),1,""))</f>
        <v/>
      </c>
      <c r="AP12" s="105" t="str">
        <f aca="false">IF(AO12=1,COUNTIF($AO$6:AO12,"=1"),"")</f>
        <v/>
      </c>
      <c r="AQ12" s="106" t="str">
        <f aca="false">IF($AO$3="","",IF(AG12=$AO$3,"借",IF(AJ12=$AO$3,"貸","")))</f>
        <v/>
      </c>
    </row>
    <row r="13" customFormat="false" ht="12.8" hidden="false" customHeight="false" outlineLevel="0" collapsed="false">
      <c r="B13" s="104" t="n">
        <v>58</v>
      </c>
      <c r="C13" s="71" t="s">
        <v>108</v>
      </c>
      <c r="D13" s="71" t="s">
        <v>78</v>
      </c>
      <c r="E13" s="88"/>
      <c r="F13" s="89"/>
      <c r="G13" s="90" t="n">
        <f aca="false">SUMIF($AG$6:$AG$1000,$L13,$AH$6:$AH$1000)</f>
        <v>0</v>
      </c>
      <c r="H13" s="90" t="n">
        <f aca="false">SUMIF($AJ$6:$AJ$1000,$L13,$AK$6:$AK$1000)</f>
        <v>0</v>
      </c>
      <c r="I13" s="91" t="n">
        <f aca="false">E13+G13-H13</f>
        <v>0</v>
      </c>
      <c r="J13" s="89"/>
      <c r="L13" s="92" t="str">
        <f aca="false">IF(B13="","",B13&amp;" "&amp;C13)</f>
        <v>58 _得意先２</v>
      </c>
      <c r="M13" s="52" t="s">
        <v>105</v>
      </c>
      <c r="O13" s="52" t="n">
        <v>8</v>
      </c>
      <c r="P13" s="0" t="n">
        <v>108</v>
      </c>
      <c r="Q13" s="0" t="s">
        <v>109</v>
      </c>
      <c r="R13" s="93"/>
      <c r="S13" s="94" t="s">
        <v>110</v>
      </c>
      <c r="T13" s="93" t="n">
        <v>51</v>
      </c>
      <c r="U13" s="94" t="str">
        <f aca="false">IF(T13&lt;&gt;"",VLOOKUP(T13,$B$5:$L$106,11,0),"")</f>
        <v>51 普通預金</v>
      </c>
      <c r="W13" s="92" t="str">
        <f aca="false">P13&amp;" "&amp;Q13</f>
        <v>108 ハウス　修理</v>
      </c>
      <c r="X13" s="71"/>
      <c r="Y13" s="71"/>
      <c r="AA13" s="52" t="n">
        <v>8</v>
      </c>
      <c r="AB13" s="100"/>
      <c r="AC13" s="52"/>
      <c r="AD13" s="101"/>
      <c r="AF13" s="52" t="str">
        <f aca="false">IF(ISERROR(VALUE(MID(AD13,1,3))),"",VALUE(MID(VLOOKUP(VALUE(MID(AD13,1,3)),$P$5:$W$120,4,0),1,3)))</f>
        <v/>
      </c>
      <c r="AG13" s="94" t="str">
        <f aca="false">IF(AF13&lt;&gt;"",VLOOKUP(AF13,$B$5:$L$106,11,0),"")</f>
        <v/>
      </c>
      <c r="AH13" s="88"/>
      <c r="AI13" s="52" t="str">
        <f aca="false">IF(ISERR(VALUE(MID(AD13,1,3))),"",VALUE(MID(VLOOKUP(VALUE(MID(AD13,1,3)),$P$5:$W$120,6,0),1,3)))</f>
        <v/>
      </c>
      <c r="AJ13" s="94" t="str">
        <f aca="false">IF(AI13&lt;&gt;"",VLOOKUP(AI13,$B$5:$L$106,11,0),"")</f>
        <v/>
      </c>
      <c r="AK13" s="102" t="n">
        <f aca="false">AH13</f>
        <v>0</v>
      </c>
      <c r="AM13" s="103" t="n">
        <f aca="false">IF(AG13=$AM$3,IF($AM$4="借方残",AH13+AM12,AM12-AH13),IF(AJ13=$AM$3,IF($AM$4="借方残",AM12-AK13,AK13+AM12),AM12))</f>
        <v>0</v>
      </c>
      <c r="AO13" s="105" t="str">
        <f aca="false">IF($AO$3="","",IF(OR(AG13=$AO$3,AJ13=$AO$3),1,""))</f>
        <v/>
      </c>
      <c r="AP13" s="105" t="str">
        <f aca="false">IF(AO13=1,COUNTIF($AO$6:AO13,"=1"),"")</f>
        <v/>
      </c>
      <c r="AQ13" s="106" t="str">
        <f aca="false">IF($AO$3="","",IF(AG13=$AO$3,"借",IF(AJ13=$AO$3,"貸","")))</f>
        <v/>
      </c>
    </row>
    <row r="14" customFormat="false" ht="12.8" hidden="false" customHeight="false" outlineLevel="0" collapsed="false">
      <c r="B14" s="87" t="n">
        <v>59</v>
      </c>
      <c r="C14" s="0" t="s">
        <v>111</v>
      </c>
      <c r="D14" s="0" t="s">
        <v>78</v>
      </c>
      <c r="E14" s="88"/>
      <c r="F14" s="89"/>
      <c r="G14" s="90" t="n">
        <f aca="false">SUMIF($AG$6:$AG$1000,$L14,$AH$6:$AH$1000)</f>
        <v>0</v>
      </c>
      <c r="H14" s="90" t="n">
        <f aca="false">SUMIF($AJ$6:$AJ$1000,$L14,$AK$6:$AK$1000)</f>
        <v>0</v>
      </c>
      <c r="I14" s="91" t="n">
        <f aca="false">E14+G14-H14</f>
        <v>0</v>
      </c>
      <c r="J14" s="89"/>
      <c r="L14" s="92" t="str">
        <f aca="false">IF(B14="","",B14&amp;" "&amp;C14)</f>
        <v>59 未　収　金</v>
      </c>
      <c r="O14" s="52" t="n">
        <v>9</v>
      </c>
      <c r="P14" s="0" t="n">
        <v>109</v>
      </c>
      <c r="Q14" s="0" t="s">
        <v>112</v>
      </c>
      <c r="R14" s="93"/>
      <c r="S14" s="94" t="s">
        <v>113</v>
      </c>
      <c r="T14" s="93" t="n">
        <v>51</v>
      </c>
      <c r="U14" s="94" t="str">
        <f aca="false">IF(T14&lt;&gt;"",VLOOKUP(T14,$B$5:$L$106,11,0),"")</f>
        <v>51 普通預金</v>
      </c>
      <c r="W14" s="92" t="str">
        <f aca="false">P14&amp;" "&amp;Q14</f>
        <v>109 ハウス　資本的改造</v>
      </c>
      <c r="X14" s="71"/>
      <c r="Y14" s="71"/>
      <c r="AA14" s="52" t="n">
        <v>9</v>
      </c>
      <c r="AB14" s="100"/>
      <c r="AC14" s="52"/>
      <c r="AD14" s="101"/>
      <c r="AF14" s="52" t="str">
        <f aca="false">IF(ISERROR(VALUE(MID(AD14,1,3))),"",VALUE(MID(VLOOKUP(VALUE(MID(AD14,1,3)),$P$5:$W$120,4,0),1,3)))</f>
        <v/>
      </c>
      <c r="AG14" s="94" t="str">
        <f aca="false">IF(AF14&lt;&gt;"",VLOOKUP(AF14,$B$5:$L$106,11,0),"")</f>
        <v/>
      </c>
      <c r="AH14" s="88"/>
      <c r="AI14" s="52" t="str">
        <f aca="false">IF(ISERR(VALUE(MID(AD14,1,3))),"",VALUE(MID(VLOOKUP(VALUE(MID(AD14,1,3)),$P$5:$W$120,6,0),1,3)))</f>
        <v/>
      </c>
      <c r="AJ14" s="94" t="str">
        <f aca="false">IF(AI14&lt;&gt;"",VLOOKUP(AI14,$B$5:$L$106,11,0),"")</f>
        <v/>
      </c>
      <c r="AK14" s="102" t="n">
        <f aca="false">AH14</f>
        <v>0</v>
      </c>
      <c r="AM14" s="103" t="n">
        <f aca="false">IF(AG14=$AM$3,IF($AM$4="借方残",AH14+AM13,AM13-AH14),IF(AJ14=$AM$3,IF($AM$4="借方残",AM13-AK14,AK14+AM13),AM13))</f>
        <v>0</v>
      </c>
      <c r="AO14" s="105" t="str">
        <f aca="false">IF($AO$3="","",IF(OR(AG14=$AO$3,AJ14=$AO$3),1,""))</f>
        <v/>
      </c>
      <c r="AP14" s="105" t="str">
        <f aca="false">IF(AO14=1,COUNTIF($AO$6:AO14,"=1"),"")</f>
        <v/>
      </c>
      <c r="AQ14" s="106" t="str">
        <f aca="false">IF($AO$3="","",IF(AG14=$AO$3,"借",IF(AJ14=$AO$3,"貸","")))</f>
        <v/>
      </c>
    </row>
    <row r="15" customFormat="false" ht="12.8" hidden="false" customHeight="false" outlineLevel="0" collapsed="false">
      <c r="B15" s="87" t="n">
        <v>60</v>
      </c>
      <c r="C15" s="0" t="s">
        <v>114</v>
      </c>
      <c r="D15" s="0" t="s">
        <v>78</v>
      </c>
      <c r="E15" s="88"/>
      <c r="F15" s="89"/>
      <c r="G15" s="90" t="n">
        <f aca="false">SUMIF($AG$6:$AG$1000,$L15,$AH$6:$AH$1000)</f>
        <v>0</v>
      </c>
      <c r="H15" s="90" t="n">
        <f aca="false">SUMIF($AJ$6:$AJ$1000,$L15,$AK$6:$AK$1000)</f>
        <v>0</v>
      </c>
      <c r="I15" s="91" t="n">
        <f aca="false">E15+G15-H15</f>
        <v>0</v>
      </c>
      <c r="J15" s="89"/>
      <c r="L15" s="92" t="str">
        <f aca="false">IF(B15="","",B15&amp;" "&amp;C15)</f>
        <v>60 有価証券</v>
      </c>
      <c r="O15" s="52" t="n">
        <v>10</v>
      </c>
      <c r="P15" s="0" t="n">
        <v>110</v>
      </c>
      <c r="Q15" s="0" t="s">
        <v>115</v>
      </c>
      <c r="R15" s="93" t="n">
        <v>68</v>
      </c>
      <c r="S15" s="94" t="str">
        <f aca="false">IF(R15&lt;&gt;"",VLOOKUP(R15,$B$5:$L$106,11,0),"")</f>
        <v>68 農機具等</v>
      </c>
      <c r="T15" s="93" t="n">
        <v>51</v>
      </c>
      <c r="U15" s="94" t="str">
        <f aca="false">IF(T15&lt;&gt;"",VLOOKUP(T15,$B$5:$L$106,11,0),"")</f>
        <v>51 普通預金</v>
      </c>
      <c r="W15" s="92" t="str">
        <f aca="false">P15&amp;" "&amp;Q15</f>
        <v>110 ハウス　ボイラー設備</v>
      </c>
      <c r="X15" s="71"/>
      <c r="Y15" s="71"/>
      <c r="AA15" s="52" t="n">
        <v>10</v>
      </c>
      <c r="AB15" s="100"/>
      <c r="AC15" s="52"/>
      <c r="AD15" s="101"/>
      <c r="AF15" s="52" t="str">
        <f aca="false">IF(ISERROR(VALUE(MID(AD15,1,3))),"",VALUE(MID(VLOOKUP(VALUE(MID(AD15,1,3)),$P$5:$W$120,4,0),1,3)))</f>
        <v/>
      </c>
      <c r="AG15" s="94" t="str">
        <f aca="false">IF(AF15&lt;&gt;"",VLOOKUP(AF15,$B$5:$L$106,11,0),"")</f>
        <v/>
      </c>
      <c r="AH15" s="88"/>
      <c r="AI15" s="52" t="str">
        <f aca="false">IF(ISERR(VALUE(MID(AD15,1,3))),"",VALUE(MID(VLOOKUP(VALUE(MID(AD15,1,3)),$P$5:$W$120,6,0),1,3)))</f>
        <v/>
      </c>
      <c r="AJ15" s="94" t="str">
        <f aca="false">IF(AI15&lt;&gt;"",VLOOKUP(AI15,$B$5:$L$106,11,0),"")</f>
        <v/>
      </c>
      <c r="AK15" s="102" t="n">
        <f aca="false">AH15</f>
        <v>0</v>
      </c>
      <c r="AM15" s="103" t="n">
        <f aca="false">IF(AG15=$AM$3,IF($AM$4="借方残",AH15+AM14,AM14-AH15),IF(AJ15=$AM$3,IF($AM$4="借方残",AM14-AK15,AK15+AM14),AM14))</f>
        <v>0</v>
      </c>
      <c r="AO15" s="105" t="str">
        <f aca="false">IF($AO$3="","",IF(OR(AG15=$AO$3,AJ15=$AO$3),1,""))</f>
        <v/>
      </c>
      <c r="AP15" s="105" t="str">
        <f aca="false">IF(AO15=1,COUNTIF($AO$6:AO15,"=1"),"")</f>
        <v/>
      </c>
      <c r="AQ15" s="106" t="str">
        <f aca="false">IF($AO$3="","",IF(AG15=$AO$3,"借",IF(AJ15=$AO$3,"貸","")))</f>
        <v/>
      </c>
    </row>
    <row r="16" customFormat="false" ht="12.8" hidden="false" customHeight="false" outlineLevel="0" collapsed="false">
      <c r="B16" s="87" t="n">
        <v>61</v>
      </c>
      <c r="C16" s="0" t="s">
        <v>116</v>
      </c>
      <c r="D16" s="0" t="s">
        <v>78</v>
      </c>
      <c r="E16" s="88"/>
      <c r="F16" s="89"/>
      <c r="G16" s="90" t="n">
        <f aca="false">SUMIF($AG$6:$AG$1000,$L16,$AH$6:$AH$1000)</f>
        <v>0</v>
      </c>
      <c r="H16" s="90" t="n">
        <f aca="false">SUMIF($AJ$6:$AJ$1000,$L16,$AK$6:$AK$1000)</f>
        <v>0</v>
      </c>
      <c r="I16" s="91" t="n">
        <f aca="false">E16+G16-H16</f>
        <v>0</v>
      </c>
      <c r="J16" s="89"/>
      <c r="L16" s="92" t="str">
        <f aca="false">IF(B16="","",B16&amp;" "&amp;C16)</f>
        <v>61 農産物等</v>
      </c>
      <c r="O16" s="52" t="n">
        <v>11</v>
      </c>
      <c r="P16" s="0" t="n">
        <v>111</v>
      </c>
      <c r="Q16" s="0" t="s">
        <v>117</v>
      </c>
      <c r="R16" s="93" t="n">
        <v>51</v>
      </c>
      <c r="S16" s="94" t="str">
        <f aca="false">IF(R16&lt;&gt;"",VLOOKUP(R16,$B$5:$L$106,11,0),"")</f>
        <v>51 普通預金</v>
      </c>
      <c r="T16" s="93" t="n">
        <v>16</v>
      </c>
      <c r="U16" s="94" t="str">
        <f aca="false">IF(T16&lt;&gt;"",VLOOKUP(T16,$B$5:$L$106,11,0),"")</f>
        <v>16 雑　収　入</v>
      </c>
      <c r="W16" s="92" t="str">
        <f aca="false">P16&amp;" "&amp;Q16</f>
        <v>111 園芸施設共済金</v>
      </c>
      <c r="X16" s="71"/>
      <c r="Y16" s="71"/>
      <c r="AA16" s="52" t="n">
        <v>11</v>
      </c>
      <c r="AB16" s="100"/>
      <c r="AC16" s="52"/>
      <c r="AD16" s="101"/>
      <c r="AF16" s="52" t="str">
        <f aca="false">IF(ISERROR(VALUE(MID(AD16,1,3))),"",VALUE(MID(VLOOKUP(VALUE(MID(AD16,1,3)),$P$5:$W$120,4,0),1,3)))</f>
        <v/>
      </c>
      <c r="AG16" s="94" t="str">
        <f aca="false">IF(AF16&lt;&gt;"",VLOOKUP(AF16,$B$5:$L$106,11,0),"")</f>
        <v/>
      </c>
      <c r="AH16" s="88"/>
      <c r="AI16" s="52" t="str">
        <f aca="false">IF(ISERR(VALUE(MID(AD16,1,3))),"",VALUE(MID(VLOOKUP(VALUE(MID(AD16,1,3)),$P$5:$W$120,6,0),1,3)))</f>
        <v/>
      </c>
      <c r="AJ16" s="94" t="str">
        <f aca="false">IF(AI16&lt;&gt;"",VLOOKUP(AI16,$B$5:$L$106,11,0),"")</f>
        <v/>
      </c>
      <c r="AK16" s="102" t="n">
        <f aca="false">AH16</f>
        <v>0</v>
      </c>
      <c r="AM16" s="103" t="n">
        <f aca="false">IF(AG16=$AM$3,IF($AM$4="借方残",AH16+AM15,AM15-AH16),IF(AJ16=$AM$3,IF($AM$4="借方残",AM15-AK16,AK16+AM15),AM15))</f>
        <v>0</v>
      </c>
      <c r="AO16" s="105" t="str">
        <f aca="false">IF($AO$3="","",IF(OR(AG16=$AO$3,AJ16=$AO$3),1,""))</f>
        <v/>
      </c>
      <c r="AP16" s="105" t="str">
        <f aca="false">IF(AO16=1,COUNTIF($AO$6:AO16,"=1"),"")</f>
        <v/>
      </c>
      <c r="AQ16" s="106" t="str">
        <f aca="false">IF($AO$3="","",IF(AG16=$AO$3,"借",IF(AJ16=$AO$3,"貸","")))</f>
        <v/>
      </c>
    </row>
    <row r="17" customFormat="false" ht="12.8" hidden="false" customHeight="false" outlineLevel="0" collapsed="false">
      <c r="B17" s="87" t="n">
        <v>62</v>
      </c>
      <c r="C17" s="0" t="s">
        <v>118</v>
      </c>
      <c r="D17" s="0" t="s">
        <v>78</v>
      </c>
      <c r="E17" s="88"/>
      <c r="F17" s="89"/>
      <c r="G17" s="90" t="n">
        <f aca="false">SUMIF($AG$6:$AG$1000,$L17,$AH$6:$AH$1000)</f>
        <v>0</v>
      </c>
      <c r="H17" s="90" t="n">
        <f aca="false">SUMIF($AJ$6:$AJ$1000,$L17,$AK$6:$AK$1000)</f>
        <v>0</v>
      </c>
      <c r="I17" s="91" t="n">
        <f aca="false">E17+G17-H17</f>
        <v>0</v>
      </c>
      <c r="J17" s="89"/>
      <c r="L17" s="92" t="str">
        <f aca="false">IF(B17="","",B17&amp;" "&amp;C17)</f>
        <v>62 未収穫農産物等</v>
      </c>
      <c r="O17" s="52" t="n">
        <v>12</v>
      </c>
      <c r="P17" s="0" t="n">
        <v>112</v>
      </c>
      <c r="Q17" s="0" t="s">
        <v>119</v>
      </c>
      <c r="R17" s="93"/>
      <c r="S17" s="94" t="s">
        <v>120</v>
      </c>
      <c r="T17" s="93" t="n">
        <v>51</v>
      </c>
      <c r="U17" s="94" t="str">
        <f aca="false">IF(T17&lt;&gt;"",VLOOKUP(T17,$B$5:$L$106,11,0),"")</f>
        <v>51 普通預金</v>
      </c>
      <c r="W17" s="92" t="str">
        <f aca="false">P17&amp;" "&amp;Q17</f>
        <v>112 賃金手当　支払</v>
      </c>
      <c r="X17" s="71"/>
      <c r="Y17" s="71"/>
      <c r="AA17" s="52" t="n">
        <v>12</v>
      </c>
      <c r="AB17" s="100"/>
      <c r="AC17" s="52"/>
      <c r="AD17" s="101"/>
      <c r="AF17" s="52" t="str">
        <f aca="false">IF(ISERROR(VALUE(MID(AD17,1,3))),"",VALUE(MID(VLOOKUP(VALUE(MID(AD17,1,3)),$P$5:$W$120,4,0),1,3)))</f>
        <v/>
      </c>
      <c r="AG17" s="94" t="str">
        <f aca="false">IF(AF17&lt;&gt;"",VLOOKUP(AF17,$B$5:$L$106,11,0),"")</f>
        <v/>
      </c>
      <c r="AH17" s="88"/>
      <c r="AI17" s="52" t="str">
        <f aca="false">IF(ISERR(VALUE(MID(AD17,1,3))),"",VALUE(MID(VLOOKUP(VALUE(MID(AD17,1,3)),$P$5:$W$120,6,0),1,3)))</f>
        <v/>
      </c>
      <c r="AJ17" s="94" t="str">
        <f aca="false">IF(AI17&lt;&gt;"",VLOOKUP(AI17,$B$5:$L$106,11,0),"")</f>
        <v/>
      </c>
      <c r="AK17" s="102" t="n">
        <f aca="false">AH17</f>
        <v>0</v>
      </c>
      <c r="AM17" s="103" t="n">
        <f aca="false">IF(AG17=$AM$3,IF($AM$4="借方残",AH17+AM16,AM16-AH17),IF(AJ17=$AM$3,IF($AM$4="借方残",AM16-AK17,AK17+AM16),AM16))</f>
        <v>0</v>
      </c>
      <c r="AO17" s="105" t="str">
        <f aca="false">IF($AO$3="","",IF(OR(AG17=$AO$3,AJ17=$AO$3),1,""))</f>
        <v/>
      </c>
      <c r="AP17" s="105" t="str">
        <f aca="false">IF(AO17=1,COUNTIF($AO$6:AO17,"=1"),"")</f>
        <v/>
      </c>
      <c r="AQ17" s="106" t="str">
        <f aca="false">IF($AO$3="","",IF(AG17=$AO$3,"借",IF(AJ17=$AO$3,"貸","")))</f>
        <v/>
      </c>
    </row>
    <row r="18" customFormat="false" ht="12.8" hidden="false" customHeight="false" outlineLevel="0" collapsed="false">
      <c r="B18" s="87" t="n">
        <v>63</v>
      </c>
      <c r="C18" s="0" t="s">
        <v>121</v>
      </c>
      <c r="D18" s="0" t="s">
        <v>78</v>
      </c>
      <c r="E18" s="88"/>
      <c r="F18" s="89"/>
      <c r="G18" s="90" t="n">
        <f aca="false">SUMIF($AG$6:$AG$1000,$L18,$AH$6:$AH$1000)</f>
        <v>0</v>
      </c>
      <c r="H18" s="90" t="n">
        <f aca="false">SUMIF($AJ$6:$AJ$1000,$L18,$AK$6:$AK$1000)</f>
        <v>0</v>
      </c>
      <c r="I18" s="91" t="n">
        <f aca="false">E18+G18-H18</f>
        <v>0</v>
      </c>
      <c r="J18" s="89"/>
      <c r="L18" s="92" t="str">
        <f aca="false">IF(B18="","",B18&amp;" "&amp;C18)</f>
        <v>63 育成中の生物</v>
      </c>
      <c r="O18" s="52" t="n">
        <v>13</v>
      </c>
      <c r="P18" s="0" t="n">
        <v>113</v>
      </c>
      <c r="Q18" s="0" t="s">
        <v>122</v>
      </c>
      <c r="R18" s="93" t="n">
        <v>51</v>
      </c>
      <c r="S18" s="94" t="str">
        <f aca="false">IF(R18&lt;&gt;"",VLOOKUP(R18,$B$5:$L$106,11,0),"")</f>
        <v>51 普通預金</v>
      </c>
      <c r="T18" s="93" t="n">
        <v>16</v>
      </c>
      <c r="U18" s="94" t="str">
        <f aca="false">IF(T18&lt;&gt;"",VLOOKUP(T18,$B$5:$L$106,11,0),"")</f>
        <v>16 雑　収　入</v>
      </c>
      <c r="W18" s="92" t="str">
        <f aca="false">P18&amp;" "&amp;Q18</f>
        <v>113 次世代投資資金</v>
      </c>
      <c r="X18" s="71"/>
      <c r="Y18" s="96"/>
      <c r="AA18" s="52" t="n">
        <v>13</v>
      </c>
      <c r="AB18" s="100"/>
      <c r="AC18" s="52"/>
      <c r="AD18" s="101"/>
      <c r="AF18" s="52" t="str">
        <f aca="false">IF(ISERROR(VALUE(MID(AD18,1,3))),"",VALUE(MID(VLOOKUP(VALUE(MID(AD18,1,3)),$P$5:$W$120,4,0),1,3)))</f>
        <v/>
      </c>
      <c r="AG18" s="94" t="str">
        <f aca="false">IF(AF18&lt;&gt;"",VLOOKUP(AF18,$B$5:$L$106,11,0),"")</f>
        <v/>
      </c>
      <c r="AH18" s="88"/>
      <c r="AI18" s="52" t="str">
        <f aca="false">IF(ISERR(VALUE(MID(AD18,1,3))),"",VALUE(MID(VLOOKUP(VALUE(MID(AD18,1,3)),$P$5:$W$120,6,0),1,3)))</f>
        <v/>
      </c>
      <c r="AJ18" s="94" t="str">
        <f aca="false">IF(AI18&lt;&gt;"",VLOOKUP(AI18,$B$5:$L$106,11,0),"")</f>
        <v/>
      </c>
      <c r="AK18" s="102" t="n">
        <f aca="false">AH18</f>
        <v>0</v>
      </c>
      <c r="AM18" s="103" t="n">
        <f aca="false">IF(AG18=$AM$3,IF($AM$4="借方残",AH18+AM17,AM17-AH18),IF(AJ18=$AM$3,IF($AM$4="借方残",AM17-AK18,AK18+AM17),AM17))</f>
        <v>0</v>
      </c>
      <c r="AO18" s="105" t="str">
        <f aca="false">IF($AO$3="","",IF(OR(AG18=$AO$3,AJ18=$AO$3),1,""))</f>
        <v/>
      </c>
      <c r="AP18" s="105" t="str">
        <f aca="false">IF(AO18=1,COUNTIF($AO$6:AO18,"=1"),"")</f>
        <v/>
      </c>
      <c r="AQ18" s="106" t="str">
        <f aca="false">IF($AO$3="","",IF(AG18=$AO$3,"借",IF(AJ18=$AO$3,"貸","")))</f>
        <v/>
      </c>
    </row>
    <row r="19" customFormat="false" ht="12.8" hidden="false" customHeight="false" outlineLevel="0" collapsed="false">
      <c r="B19" s="87" t="n">
        <v>64</v>
      </c>
      <c r="C19" s="0" t="s">
        <v>123</v>
      </c>
      <c r="D19" s="0" t="s">
        <v>78</v>
      </c>
      <c r="E19" s="88"/>
      <c r="F19" s="89"/>
      <c r="G19" s="90" t="n">
        <f aca="false">SUMIF($AG$6:$AG$1000,$L19,$AH$6:$AH$1000)</f>
        <v>0</v>
      </c>
      <c r="H19" s="90" t="n">
        <f aca="false">SUMIF($AJ$6:$AJ$1000,$L19,$AK$6:$AK$1000)</f>
        <v>0</v>
      </c>
      <c r="I19" s="91" t="n">
        <f aca="false">E19+G19-H19</f>
        <v>0</v>
      </c>
      <c r="J19" s="89"/>
      <c r="L19" s="92" t="str">
        <f aca="false">IF(B19="","",B19&amp;" "&amp;C19)</f>
        <v>64 肥料その他貯蔵品</v>
      </c>
      <c r="O19" s="52" t="n">
        <v>14</v>
      </c>
      <c r="P19" s="0" t="n">
        <v>114</v>
      </c>
      <c r="Q19" s="0" t="s">
        <v>124</v>
      </c>
      <c r="R19" s="93" t="n">
        <v>51</v>
      </c>
      <c r="S19" s="94" t="str">
        <f aca="false">IF(R19&lt;&gt;"",VLOOKUP(R19,$B$5:$L$106,11,0),"")</f>
        <v>51 普通預金</v>
      </c>
      <c r="T19" s="93" t="n">
        <v>98</v>
      </c>
      <c r="U19" s="94" t="str">
        <f aca="false">IF(T19&lt;&gt;"",VLOOKUP(T19,$B$5:$L$106,11,0),"")</f>
        <v>98 事業主借</v>
      </c>
      <c r="W19" s="92" t="str">
        <f aca="false">P19&amp;" "&amp;Q19</f>
        <v>114 ボイラー補助金</v>
      </c>
      <c r="X19" s="71"/>
      <c r="Y19" s="96" t="s">
        <v>125</v>
      </c>
      <c r="AA19" s="52" t="n">
        <v>14</v>
      </c>
      <c r="AB19" s="100"/>
      <c r="AC19" s="52"/>
      <c r="AD19" s="101"/>
      <c r="AF19" s="52" t="str">
        <f aca="false">IF(ISERROR(VALUE(MID(AD19,1,3))),"",VALUE(MID(VLOOKUP(VALUE(MID(AD19,1,3)),$P$5:$W$120,4,0),1,3)))</f>
        <v/>
      </c>
      <c r="AG19" s="94" t="str">
        <f aca="false">IF(AF19&lt;&gt;"",VLOOKUP(AF19,$B$5:$L$106,11,0),"")</f>
        <v/>
      </c>
      <c r="AH19" s="88"/>
      <c r="AI19" s="52" t="str">
        <f aca="false">IF(ISERR(VALUE(MID(AD19,1,3))),"",VALUE(MID(VLOOKUP(VALUE(MID(AD19,1,3)),$P$5:$W$120,6,0),1,3)))</f>
        <v/>
      </c>
      <c r="AJ19" s="94" t="str">
        <f aca="false">IF(AI19&lt;&gt;"",VLOOKUP(AI19,$B$5:$L$106,11,0),"")</f>
        <v/>
      </c>
      <c r="AK19" s="102" t="n">
        <f aca="false">AH19</f>
        <v>0</v>
      </c>
      <c r="AM19" s="103" t="n">
        <f aca="false">IF(AG19=$AM$3,IF($AM$4="借方残",AH19+AM18,AM18-AH19),IF(AJ19=$AM$3,IF($AM$4="借方残",AM18-AK19,AK19+AM18),AM18))</f>
        <v>0</v>
      </c>
      <c r="AO19" s="105" t="str">
        <f aca="false">IF($AO$3="","",IF(OR(AG19=$AO$3,AJ19=$AO$3),1,""))</f>
        <v/>
      </c>
      <c r="AP19" s="105" t="str">
        <f aca="false">IF(AO19=1,COUNTIF($AO$6:AO19,"=1"),"")</f>
        <v/>
      </c>
      <c r="AQ19" s="106" t="str">
        <f aca="false">IF($AO$3="","",IF(AG19=$AO$3,"借",IF(AJ19=$AO$3,"貸","")))</f>
        <v/>
      </c>
    </row>
    <row r="20" customFormat="false" ht="12.8" hidden="false" customHeight="false" outlineLevel="0" collapsed="false">
      <c r="B20" s="87" t="n">
        <v>65</v>
      </c>
      <c r="C20" s="0" t="s">
        <v>126</v>
      </c>
      <c r="D20" s="0" t="s">
        <v>78</v>
      </c>
      <c r="E20" s="88"/>
      <c r="F20" s="89"/>
      <c r="G20" s="90" t="n">
        <f aca="false">SUMIF($AG$6:$AG$1000,$L20,$AH$6:$AH$1000)</f>
        <v>0</v>
      </c>
      <c r="H20" s="90" t="n">
        <f aca="false">SUMIF($AJ$6:$AJ$1000,$L20,$AK$6:$AK$1000)</f>
        <v>0</v>
      </c>
      <c r="I20" s="91" t="n">
        <f aca="false">E20+G20-H20</f>
        <v>0</v>
      </c>
      <c r="J20" s="89"/>
      <c r="L20" s="92" t="str">
        <f aca="false">IF(B20="","",B20&amp;" "&amp;C20)</f>
        <v>65 前　払　金</v>
      </c>
      <c r="O20" s="52" t="n">
        <v>15</v>
      </c>
      <c r="P20" s="0" t="n">
        <v>115</v>
      </c>
      <c r="Q20" s="0" t="s">
        <v>127</v>
      </c>
      <c r="R20" s="93"/>
      <c r="S20" s="94" t="s">
        <v>128</v>
      </c>
      <c r="T20" s="93" t="n">
        <v>51</v>
      </c>
      <c r="U20" s="94" t="str">
        <f aca="false">IF(T20&lt;&gt;"",VLOOKUP(T20,$B$5:$L$106,11,0),"")</f>
        <v>51 普通預金</v>
      </c>
      <c r="W20" s="92" t="str">
        <f aca="false">P20&amp;" "&amp;Q20</f>
        <v>115 ガソリンスタンド</v>
      </c>
      <c r="X20" s="71"/>
      <c r="Y20" s="71"/>
      <c r="AA20" s="52" t="n">
        <v>15</v>
      </c>
      <c r="AB20" s="100"/>
      <c r="AC20" s="52"/>
      <c r="AD20" s="101"/>
      <c r="AF20" s="52" t="str">
        <f aca="false">IF(ISERROR(VALUE(MID(AD20,1,3))),"",VALUE(MID(VLOOKUP(VALUE(MID(AD20,1,3)),$P$5:$W$120,4,0),1,3)))</f>
        <v/>
      </c>
      <c r="AG20" s="94" t="str">
        <f aca="false">IF(AF20&lt;&gt;"",VLOOKUP(AF20,$B$5:$L$106,11,0),"")</f>
        <v/>
      </c>
      <c r="AH20" s="88"/>
      <c r="AI20" s="52" t="str">
        <f aca="false">IF(ISERR(VALUE(MID(AD20,1,3))),"",VALUE(MID(VLOOKUP(VALUE(MID(AD20,1,3)),$P$5:$W$120,6,0),1,3)))</f>
        <v/>
      </c>
      <c r="AJ20" s="94" t="str">
        <f aca="false">IF(AI20&lt;&gt;"",VLOOKUP(AI20,$B$5:$L$106,11,0),"")</f>
        <v/>
      </c>
      <c r="AK20" s="102" t="n">
        <f aca="false">AH20</f>
        <v>0</v>
      </c>
      <c r="AM20" s="103" t="n">
        <f aca="false">IF(AG20=$AM$3,IF($AM$4="借方残",AH20+AM19,AM19-AH20),IF(AJ20=$AM$3,IF($AM$4="借方残",AM19-AK20,AK20+AM19),AM19))</f>
        <v>0</v>
      </c>
      <c r="AO20" s="105" t="str">
        <f aca="false">IF($AO$3="","",IF(OR(AG20=$AO$3,AJ20=$AO$3),1,""))</f>
        <v/>
      </c>
      <c r="AP20" s="105" t="str">
        <f aca="false">IF(AO20=1,COUNTIF($AO$6:AO20,"=1"),"")</f>
        <v/>
      </c>
      <c r="AQ20" s="106" t="str">
        <f aca="false">IF($AO$3="","",IF(AG20=$AO$3,"借",IF(AJ20=$AO$3,"貸","")))</f>
        <v/>
      </c>
    </row>
    <row r="21" customFormat="false" ht="12.8" hidden="false" customHeight="false" outlineLevel="0" collapsed="false">
      <c r="B21" s="87" t="n">
        <v>66</v>
      </c>
      <c r="C21" s="0" t="s">
        <v>129</v>
      </c>
      <c r="D21" s="0" t="s">
        <v>78</v>
      </c>
      <c r="E21" s="88"/>
      <c r="F21" s="89"/>
      <c r="G21" s="90" t="n">
        <f aca="false">SUMIF($AG$6:$AG$1000,$L21,$AH$6:$AH$1000)</f>
        <v>0</v>
      </c>
      <c r="H21" s="90" t="n">
        <f aca="false">SUMIF($AJ$6:$AJ$1000,$L21,$AK$6:$AK$1000)</f>
        <v>0</v>
      </c>
      <c r="I21" s="91" t="n">
        <f aca="false">E21+G21-H21</f>
        <v>0</v>
      </c>
      <c r="J21" s="89"/>
      <c r="L21" s="92" t="str">
        <f aca="false">IF(B21="","",B21&amp;" "&amp;C21)</f>
        <v>66 貸　付　金</v>
      </c>
      <c r="O21" s="52" t="n">
        <v>16</v>
      </c>
      <c r="P21" s="0" t="n">
        <v>116</v>
      </c>
      <c r="Q21" s="0" t="s">
        <v>130</v>
      </c>
      <c r="R21" s="93" t="n">
        <v>51</v>
      </c>
      <c r="S21" s="94" t="str">
        <f aca="false">IF(R21&lt;&gt;"",VLOOKUP(R21,$B$5:$L$106,11,0),"")</f>
        <v>51 普通預金</v>
      </c>
      <c r="T21" s="93"/>
      <c r="U21" s="94" t="s">
        <v>131</v>
      </c>
      <c r="W21" s="92" t="str">
        <f aca="false">P21&amp;" "&amp;Q21</f>
        <v>116 アルバイト賃金</v>
      </c>
      <c r="X21" s="71"/>
      <c r="Y21" s="71"/>
      <c r="AA21" s="52" t="n">
        <v>16</v>
      </c>
      <c r="AB21" s="100"/>
      <c r="AC21" s="52"/>
      <c r="AD21" s="101"/>
      <c r="AF21" s="52" t="str">
        <f aca="false">IF(ISERROR(VALUE(MID(AD21,1,3))),"",VALUE(MID(VLOOKUP(VALUE(MID(AD21,1,3)),$P$5:$W$120,4,0),1,3)))</f>
        <v/>
      </c>
      <c r="AG21" s="94" t="str">
        <f aca="false">IF(AF21&lt;&gt;"",VLOOKUP(AF21,$B$5:$L$106,11,0),"")</f>
        <v/>
      </c>
      <c r="AH21" s="88"/>
      <c r="AI21" s="52" t="str">
        <f aca="false">IF(ISERR(VALUE(MID(AD21,1,3))),"",VALUE(MID(VLOOKUP(VALUE(MID(AD21,1,3)),$P$5:$W$120,6,0),1,3)))</f>
        <v/>
      </c>
      <c r="AJ21" s="94" t="str">
        <f aca="false">IF(AI21&lt;&gt;"",VLOOKUP(AI21,$B$5:$L$106,11,0),"")</f>
        <v/>
      </c>
      <c r="AK21" s="102" t="n">
        <f aca="false">AH21</f>
        <v>0</v>
      </c>
      <c r="AM21" s="103" t="n">
        <f aca="false">IF(AG21=$AM$3,IF($AM$4="借方残",AH21+AM20,AM20-AH21),IF(AJ21=$AM$3,IF($AM$4="借方残",AM20-AK21,AK21+AM20),AM20))</f>
        <v>0</v>
      </c>
      <c r="AO21" s="105" t="str">
        <f aca="false">IF($AO$3="","",IF(OR(AG21=$AO$3,AJ21=$AO$3),1,""))</f>
        <v/>
      </c>
      <c r="AP21" s="105" t="str">
        <f aca="false">IF(AO21=1,COUNTIF($AO$6:AO21,"=1"),"")</f>
        <v/>
      </c>
      <c r="AQ21" s="106" t="str">
        <f aca="false">IF($AO$3="","",IF(AG21=$AO$3,"借",IF(AJ21=$AO$3,"貸","")))</f>
        <v/>
      </c>
    </row>
    <row r="22" customFormat="false" ht="12.8" hidden="false" customHeight="false" outlineLevel="0" collapsed="false">
      <c r="B22" s="87" t="n">
        <v>67</v>
      </c>
      <c r="C22" s="0" t="s">
        <v>132</v>
      </c>
      <c r="D22" s="0" t="s">
        <v>78</v>
      </c>
      <c r="E22" s="88"/>
      <c r="F22" s="89"/>
      <c r="G22" s="90" t="n">
        <f aca="false">SUMIF($AG$6:$AG$1000,$L22,$AH$6:$AH$1000)</f>
        <v>0</v>
      </c>
      <c r="H22" s="90" t="n">
        <f aca="false">SUMIF($AJ$6:$AJ$1000,$L22,$AK$6:$AK$1000)</f>
        <v>0</v>
      </c>
      <c r="I22" s="91" t="n">
        <f aca="false">E22+G22-H22</f>
        <v>0</v>
      </c>
      <c r="J22" s="89"/>
      <c r="L22" s="92" t="str">
        <f aca="false">IF(B22="","",B22&amp;" "&amp;C22)</f>
        <v>67 建物・構築物</v>
      </c>
      <c r="O22" s="52" t="n">
        <v>17</v>
      </c>
      <c r="P22" s="0" t="n">
        <v>117</v>
      </c>
      <c r="Q22" s="0" t="s">
        <v>133</v>
      </c>
      <c r="R22" s="93"/>
      <c r="S22" s="94" t="s">
        <v>134</v>
      </c>
      <c r="T22" s="93" t="n">
        <v>51</v>
      </c>
      <c r="U22" s="94" t="str">
        <f aca="false">IF(T22&lt;&gt;"",VLOOKUP(T22,$B$5:$L$106,11,0),"")</f>
        <v>51 普通預金</v>
      </c>
      <c r="W22" s="92" t="str">
        <f aca="false">P22&amp;" "&amp;Q22</f>
        <v>117 専従者給与</v>
      </c>
      <c r="X22" s="71"/>
      <c r="Y22" s="71"/>
      <c r="AA22" s="52" t="n">
        <v>17</v>
      </c>
      <c r="AB22" s="100"/>
      <c r="AC22" s="52"/>
      <c r="AD22" s="101"/>
      <c r="AF22" s="52" t="str">
        <f aca="false">IF(ISERROR(VALUE(MID(AD22,1,3))),"",VALUE(MID(VLOOKUP(VALUE(MID(AD22,1,3)),$P$5:$W$120,4,0),1,3)))</f>
        <v/>
      </c>
      <c r="AG22" s="94" t="str">
        <f aca="false">IF(AF22&lt;&gt;"",VLOOKUP(AF22,$B$5:$L$106,11,0),"")</f>
        <v/>
      </c>
      <c r="AH22" s="88"/>
      <c r="AI22" s="52" t="str">
        <f aca="false">IF(ISERR(VALUE(MID(AD22,1,3))),"",VALUE(MID(VLOOKUP(VALUE(MID(AD22,1,3)),$P$5:$W$120,6,0),1,3)))</f>
        <v/>
      </c>
      <c r="AJ22" s="94" t="str">
        <f aca="false">IF(AI22&lt;&gt;"",VLOOKUP(AI22,$B$5:$L$106,11,0),"")</f>
        <v/>
      </c>
      <c r="AK22" s="102" t="n">
        <f aca="false">AH22</f>
        <v>0</v>
      </c>
      <c r="AM22" s="103" t="n">
        <f aca="false">IF(AG22=$AM$3,IF($AM$4="借方残",AH22+AM21,AM21-AH22),IF(AJ22=$AM$3,IF($AM$4="借方残",AM21-AK22,AK22+AM21),AM21))</f>
        <v>0</v>
      </c>
      <c r="AO22" s="105" t="str">
        <f aca="false">IF($AO$3="","",IF(OR(AG22=$AO$3,AJ22=$AO$3),1,""))</f>
        <v/>
      </c>
      <c r="AP22" s="105" t="str">
        <f aca="false">IF(AO22=1,COUNTIF($AO$6:AO22,"=1"),"")</f>
        <v/>
      </c>
      <c r="AQ22" s="106" t="str">
        <f aca="false">IF($AO$3="","",IF(AG22=$AO$3,"借",IF(AJ22=$AO$3,"貸","")))</f>
        <v/>
      </c>
    </row>
    <row r="23" customFormat="false" ht="12.8" hidden="false" customHeight="false" outlineLevel="0" collapsed="false">
      <c r="B23" s="87" t="n">
        <v>68</v>
      </c>
      <c r="C23" s="0" t="s">
        <v>135</v>
      </c>
      <c r="D23" s="0" t="s">
        <v>78</v>
      </c>
      <c r="E23" s="88"/>
      <c r="F23" s="89"/>
      <c r="G23" s="90" t="n">
        <f aca="false">SUMIF($AG$6:$AG$1000,$L23,$AH$6:$AH$1000)</f>
        <v>0</v>
      </c>
      <c r="H23" s="90" t="n">
        <f aca="false">SUMIF($AJ$6:$AJ$1000,$L23,$AK$6:$AK$1000)</f>
        <v>0</v>
      </c>
      <c r="I23" s="91" t="n">
        <f aca="false">E23+G23-H23</f>
        <v>0</v>
      </c>
      <c r="J23" s="89"/>
      <c r="L23" s="92" t="str">
        <f aca="false">IF(B23="","",B23&amp;" "&amp;C23)</f>
        <v>68 農機具等</v>
      </c>
      <c r="O23" s="52" t="n">
        <v>18</v>
      </c>
      <c r="P23" s="0" t="n">
        <v>118</v>
      </c>
      <c r="Q23" s="0" t="s">
        <v>136</v>
      </c>
      <c r="R23" s="93" t="n">
        <v>97</v>
      </c>
      <c r="S23" s="94" t="str">
        <f aca="false">IF(R23&lt;&gt;"",VLOOKUP(R23,$B$5:$L$106,11,0),"")</f>
        <v>97 事業主貸</v>
      </c>
      <c r="T23" s="93" t="n">
        <v>51</v>
      </c>
      <c r="U23" s="94" t="str">
        <f aca="false">IF(T23&lt;&gt;"",VLOOKUP(T23,$B$5:$L$106,11,0),"")</f>
        <v>51 普通預金</v>
      </c>
      <c r="W23" s="92" t="str">
        <f aca="false">P23&amp;" "&amp;Q23</f>
        <v>118 家計費</v>
      </c>
      <c r="X23" s="71"/>
      <c r="Y23" s="71"/>
      <c r="AA23" s="52" t="n">
        <v>18</v>
      </c>
      <c r="AB23" s="100"/>
      <c r="AC23" s="52"/>
      <c r="AD23" s="101"/>
      <c r="AF23" s="52" t="str">
        <f aca="false">IF(ISERROR(VALUE(MID(AD23,1,3))),"",VALUE(MID(VLOOKUP(VALUE(MID(AD23,1,3)),$P$5:$W$120,4,0),1,3)))</f>
        <v/>
      </c>
      <c r="AG23" s="94" t="str">
        <f aca="false">IF(AF23&lt;&gt;"",VLOOKUP(AF23,$B$5:$L$106,11,0),"")</f>
        <v/>
      </c>
      <c r="AH23" s="88"/>
      <c r="AI23" s="52" t="str">
        <f aca="false">IF(ISERR(VALUE(MID(AD23,1,3))),"",VALUE(MID(VLOOKUP(VALUE(MID(AD23,1,3)),$P$5:$W$120,6,0),1,3)))</f>
        <v/>
      </c>
      <c r="AJ23" s="94" t="str">
        <f aca="false">IF(AI23&lt;&gt;"",VLOOKUP(AI23,$B$5:$L$106,11,0),"")</f>
        <v/>
      </c>
      <c r="AK23" s="102" t="n">
        <f aca="false">AH23</f>
        <v>0</v>
      </c>
      <c r="AM23" s="103" t="n">
        <f aca="false">IF(AG23=$AM$3,IF($AM$4="借方残",AH23+AM22,AM22-AH23),IF(AJ23=$AM$3,IF($AM$4="借方残",AM22-AK23,AK23+AM22),AM22))</f>
        <v>0</v>
      </c>
      <c r="AO23" s="105" t="str">
        <f aca="false">IF($AO$3="","",IF(OR(AG23=$AO$3,AJ23=$AO$3),1,""))</f>
        <v/>
      </c>
      <c r="AP23" s="105" t="str">
        <f aca="false">IF(AO23=1,COUNTIF($AO$6:AO23,"=1"),"")</f>
        <v/>
      </c>
      <c r="AQ23" s="106" t="str">
        <f aca="false">IF($AO$3="","",IF(AG23=$AO$3,"借",IF(AJ23=$AO$3,"貸","")))</f>
        <v/>
      </c>
    </row>
    <row r="24" customFormat="false" ht="12.8" hidden="false" customHeight="false" outlineLevel="0" collapsed="false">
      <c r="B24" s="87" t="n">
        <v>69</v>
      </c>
      <c r="C24" s="0" t="s">
        <v>137</v>
      </c>
      <c r="D24" s="0" t="s">
        <v>78</v>
      </c>
      <c r="E24" s="88"/>
      <c r="F24" s="89"/>
      <c r="G24" s="90" t="n">
        <f aca="false">SUMIF($AG$6:$AG$1000,$L24,$AH$6:$AH$1000)</f>
        <v>0</v>
      </c>
      <c r="H24" s="90" t="n">
        <f aca="false">SUMIF($AJ$6:$AJ$1000,$L24,$AK$6:$AK$1000)</f>
        <v>0</v>
      </c>
      <c r="I24" s="91" t="n">
        <f aca="false">E24+G24-H24</f>
        <v>0</v>
      </c>
      <c r="J24" s="89"/>
      <c r="L24" s="92" t="str">
        <f aca="false">IF(B24="","",B24&amp;" "&amp;C24)</f>
        <v>69 果樹・牛馬等</v>
      </c>
      <c r="O24" s="52" t="n">
        <v>19</v>
      </c>
      <c r="R24" s="93"/>
      <c r="S24" s="94" t="str">
        <f aca="false">IF(R24&lt;&gt;"",VLOOKUP(R24,$B$5:$L$106,11,0),"")</f>
        <v/>
      </c>
      <c r="T24" s="93"/>
      <c r="U24" s="94" t="str">
        <f aca="false">IF(T24&lt;&gt;"",VLOOKUP(T24,$B$5:$L$106,11,0),"")</f>
        <v/>
      </c>
      <c r="W24" s="92" t="str">
        <f aca="false">P24&amp;" "&amp;Q24</f>
        <v> </v>
      </c>
      <c r="X24" s="71"/>
      <c r="Y24" s="71"/>
      <c r="AA24" s="52" t="n">
        <v>19</v>
      </c>
      <c r="AB24" s="100"/>
      <c r="AC24" s="52"/>
      <c r="AD24" s="101"/>
      <c r="AF24" s="52" t="str">
        <f aca="false">IF(ISERROR(VALUE(MID(AD24,1,3))),"",VALUE(MID(VLOOKUP(VALUE(MID(AD24,1,3)),$P$5:$W$120,4,0),1,3)))</f>
        <v/>
      </c>
      <c r="AG24" s="94" t="str">
        <f aca="false">IF(AF24&lt;&gt;"",VLOOKUP(AF24,$B$5:$L$106,11,0),"")</f>
        <v/>
      </c>
      <c r="AH24" s="88"/>
      <c r="AI24" s="52" t="str">
        <f aca="false">IF(ISERR(VALUE(MID(AD24,1,3))),"",VALUE(MID(VLOOKUP(VALUE(MID(AD24,1,3)),$P$5:$W$120,6,0),1,3)))</f>
        <v/>
      </c>
      <c r="AJ24" s="94" t="str">
        <f aca="false">IF(AI24&lt;&gt;"",VLOOKUP(AI24,$B$5:$L$106,11,0),"")</f>
        <v/>
      </c>
      <c r="AK24" s="102" t="n">
        <f aca="false">AH24</f>
        <v>0</v>
      </c>
      <c r="AM24" s="103" t="n">
        <f aca="false">IF(AG24=$AM$3,IF($AM$4="借方残",AH24+AM23,AM23-AH24),IF(AJ24=$AM$3,IF($AM$4="借方残",AM23-AK24,AK24+AM23),AM23))</f>
        <v>0</v>
      </c>
      <c r="AO24" s="105" t="str">
        <f aca="false">IF($AO$3="","",IF(OR(AG24=$AO$3,AJ24=$AO$3),1,""))</f>
        <v/>
      </c>
      <c r="AP24" s="105" t="str">
        <f aca="false">IF(AO24=1,COUNTIF($AO$6:AO24,"=1"),"")</f>
        <v/>
      </c>
      <c r="AQ24" s="106" t="str">
        <f aca="false">IF($AO$3="","",IF(AG24=$AO$3,"借",IF(AJ24=$AO$3,"貸","")))</f>
        <v/>
      </c>
    </row>
    <row r="25" customFormat="false" ht="12.8" hidden="false" customHeight="false" outlineLevel="0" collapsed="false">
      <c r="B25" s="87" t="n">
        <v>70</v>
      </c>
      <c r="C25" s="0" t="s">
        <v>138</v>
      </c>
      <c r="D25" s="0" t="s">
        <v>78</v>
      </c>
      <c r="E25" s="88"/>
      <c r="F25" s="89"/>
      <c r="G25" s="90" t="n">
        <f aca="false">SUMIF($AG$6:$AG$1000,$L25,$AH$6:$AH$1000)</f>
        <v>0</v>
      </c>
      <c r="H25" s="90" t="n">
        <f aca="false">SUMIF($AJ$6:$AJ$1000,$L25,$AK$6:$AK$1000)</f>
        <v>0</v>
      </c>
      <c r="I25" s="91" t="n">
        <f aca="false">E25+G25-H25</f>
        <v>0</v>
      </c>
      <c r="J25" s="89"/>
      <c r="L25" s="92" t="str">
        <f aca="false">IF(B25="","",B25&amp;" "&amp;C25)</f>
        <v>70 土　　　地</v>
      </c>
      <c r="O25" s="52" t="n">
        <v>20</v>
      </c>
      <c r="R25" s="93"/>
      <c r="S25" s="94" t="str">
        <f aca="false">IF(R25&lt;&gt;"",VLOOKUP(R25,$B$5:$L$106,11,0),"")</f>
        <v/>
      </c>
      <c r="T25" s="93"/>
      <c r="U25" s="94" t="str">
        <f aca="false">IF(T25&lt;&gt;"",VLOOKUP(T25,$B$5:$L$106,11,0),"")</f>
        <v/>
      </c>
      <c r="W25" s="92" t="str">
        <f aca="false">P25&amp;" "&amp;Q25</f>
        <v> </v>
      </c>
      <c r="X25" s="71"/>
      <c r="Y25" s="71"/>
      <c r="AA25" s="52" t="n">
        <v>20</v>
      </c>
      <c r="AB25" s="100"/>
      <c r="AC25" s="52"/>
      <c r="AD25" s="101"/>
      <c r="AF25" s="52" t="str">
        <f aca="false">IF(ISERROR(VALUE(MID(AD25,1,3))),"",VALUE(MID(VLOOKUP(VALUE(MID(AD25,1,3)),$P$5:$W$120,4,0),1,3)))</f>
        <v/>
      </c>
      <c r="AG25" s="94" t="str">
        <f aca="false">IF(AF25&lt;&gt;"",VLOOKUP(AF25,$B$5:$L$106,11,0),"")</f>
        <v/>
      </c>
      <c r="AH25" s="88"/>
      <c r="AI25" s="52" t="str">
        <f aca="false">IF(ISERR(VALUE(MID(AD25,1,3))),"",VALUE(MID(VLOOKUP(VALUE(MID(AD25,1,3)),$P$5:$W$120,6,0),1,3)))</f>
        <v/>
      </c>
      <c r="AJ25" s="94" t="str">
        <f aca="false">IF(AI25&lt;&gt;"",VLOOKUP(AI25,$B$5:$L$106,11,0),"")</f>
        <v/>
      </c>
      <c r="AK25" s="102" t="n">
        <f aca="false">AH25</f>
        <v>0</v>
      </c>
      <c r="AM25" s="103" t="n">
        <f aca="false">IF(AG25=$AM$3,IF($AM$4="借方残",AH25+AM24,AM24-AH25),IF(AJ25=$AM$3,IF($AM$4="借方残",AM24-AK25,AK25+AM24),AM24))</f>
        <v>0</v>
      </c>
      <c r="AO25" s="105" t="str">
        <f aca="false">IF($AO$3="","",IF(OR(AG25=$AO$3,AJ25=$AO$3),1,""))</f>
        <v/>
      </c>
      <c r="AP25" s="105" t="str">
        <f aca="false">IF(AO25=1,COUNTIF($AO$6:AO25,"=1"),"")</f>
        <v/>
      </c>
      <c r="AQ25" s="106" t="str">
        <f aca="false">IF($AO$3="","",IF(AG25=$AO$3,"借",IF(AJ25=$AO$3,"貸","")))</f>
        <v/>
      </c>
    </row>
    <row r="26" customFormat="false" ht="12.8" hidden="false" customHeight="false" outlineLevel="0" collapsed="false">
      <c r="B26" s="87" t="n">
        <v>71</v>
      </c>
      <c r="C26" s="0" t="s">
        <v>139</v>
      </c>
      <c r="D26" s="0" t="s">
        <v>78</v>
      </c>
      <c r="E26" s="88"/>
      <c r="F26" s="89"/>
      <c r="G26" s="90" t="n">
        <f aca="false">SUMIF($AG$6:$AG$1000,$L26,$AH$6:$AH$1000)</f>
        <v>0</v>
      </c>
      <c r="H26" s="90" t="n">
        <f aca="false">SUMIF($AJ$6:$AJ$1000,$L26,$AK$6:$AK$1000)</f>
        <v>0</v>
      </c>
      <c r="I26" s="91" t="n">
        <f aca="false">E26+G26-H26</f>
        <v>0</v>
      </c>
      <c r="J26" s="89"/>
      <c r="L26" s="92" t="str">
        <f aca="false">IF(B26="","",B26&amp;" "&amp;C26)</f>
        <v>71 土地改良事業負担金</v>
      </c>
      <c r="O26" s="52" t="n">
        <v>21</v>
      </c>
      <c r="P26" s="0" t="n">
        <v>121</v>
      </c>
      <c r="Q26" s="0" t="s">
        <v>140</v>
      </c>
      <c r="R26" s="93" t="n">
        <v>51</v>
      </c>
      <c r="S26" s="94" t="str">
        <f aca="false">IF(R26&lt;&gt;"",VLOOKUP(R26,$B$5:$L$106,11,0),"")</f>
        <v>51 普通預金</v>
      </c>
      <c r="T26" s="93" t="n">
        <v>12</v>
      </c>
      <c r="U26" s="94" t="str">
        <f aca="false">IF(T26&lt;&gt;"",VLOOKUP(T26,$B$5:$L$106,11,0),"")</f>
        <v>12 _花き売上</v>
      </c>
      <c r="W26" s="92" t="str">
        <f aca="false">P26&amp;" "&amp;Q26</f>
        <v>121 花き売上（産直ひまわり）</v>
      </c>
      <c r="X26" s="71"/>
      <c r="Y26" s="71"/>
      <c r="AA26" s="52" t="n">
        <v>21</v>
      </c>
      <c r="AB26" s="100"/>
      <c r="AC26" s="52"/>
      <c r="AD26" s="101"/>
      <c r="AF26" s="52" t="str">
        <f aca="false">IF(ISERROR(VALUE(MID(AD26,1,3))),"",VALUE(MID(VLOOKUP(VALUE(MID(AD26,1,3)),$P$5:$W$120,4,0),1,3)))</f>
        <v/>
      </c>
      <c r="AG26" s="94" t="str">
        <f aca="false">IF(AF26&lt;&gt;"",VLOOKUP(AF26,$B$5:$L$106,11,0),"")</f>
        <v/>
      </c>
      <c r="AH26" s="88"/>
      <c r="AI26" s="52" t="str">
        <f aca="false">IF(ISERR(VALUE(MID(AD26,1,3))),"",VALUE(MID(VLOOKUP(VALUE(MID(AD26,1,3)),$P$5:$W$120,6,0),1,3)))</f>
        <v/>
      </c>
      <c r="AJ26" s="94" t="str">
        <f aca="false">IF(AI26&lt;&gt;"",VLOOKUP(AI26,$B$5:$L$106,11,0),"")</f>
        <v/>
      </c>
      <c r="AK26" s="102" t="n">
        <f aca="false">AH26</f>
        <v>0</v>
      </c>
      <c r="AM26" s="103" t="n">
        <f aca="false">IF(AG26=$AM$3,IF($AM$4="借方残",AH26+AM25,AM25-AH26),IF(AJ26=$AM$3,IF($AM$4="借方残",AM25-AK26,AK26+AM25),AM25))</f>
        <v>0</v>
      </c>
      <c r="AO26" s="105" t="str">
        <f aca="false">IF($AO$3="","",IF(OR(AG26=$AO$3,AJ26=$AO$3),1,""))</f>
        <v/>
      </c>
      <c r="AP26" s="105" t="str">
        <f aca="false">IF(AO26=1,COUNTIF($AO$6:AO26,"=1"),"")</f>
        <v/>
      </c>
      <c r="AQ26" s="106" t="str">
        <f aca="false">IF($AO$3="","",IF(AG26=$AO$3,"借",IF(AJ26=$AO$3,"貸","")))</f>
        <v/>
      </c>
    </row>
    <row r="27" customFormat="false" ht="12.8" hidden="false" customHeight="false" outlineLevel="0" collapsed="false">
      <c r="B27" s="104" t="n">
        <v>72</v>
      </c>
      <c r="C27" s="71" t="s">
        <v>141</v>
      </c>
      <c r="D27" s="71" t="s">
        <v>78</v>
      </c>
      <c r="E27" s="88"/>
      <c r="F27" s="89"/>
      <c r="G27" s="90" t="n">
        <f aca="false">SUMIF($AG$6:$AG$1000,$L27,$AH$6:$AH$1000)</f>
        <v>0</v>
      </c>
      <c r="H27" s="90" t="n">
        <f aca="false">SUMIF($AJ$6:$AJ$1000,$L27,$AK$6:$AK$1000)</f>
        <v>0</v>
      </c>
      <c r="I27" s="91" t="n">
        <f aca="false">E27+G27-H27</f>
        <v>0</v>
      </c>
      <c r="J27" s="89"/>
      <c r="L27" s="92" t="str">
        <f aca="false">IF(B27="","",B27&amp;" "&amp;C27)</f>
        <v>72 経営安定積立金</v>
      </c>
      <c r="O27" s="52" t="n">
        <v>22</v>
      </c>
      <c r="R27" s="93"/>
      <c r="S27" s="94" t="str">
        <f aca="false">IF(R27&lt;&gt;"",VLOOKUP(R27,$B$5:$L$106,11,0),"")</f>
        <v/>
      </c>
      <c r="T27" s="93"/>
      <c r="U27" s="94" t="str">
        <f aca="false">IF(T27&lt;&gt;"",VLOOKUP(T27,$B$5:$L$106,11,0),"")</f>
        <v/>
      </c>
      <c r="W27" s="92" t="str">
        <f aca="false">P27&amp;" "&amp;Q27</f>
        <v> </v>
      </c>
      <c r="X27" s="71"/>
      <c r="Y27" s="71"/>
      <c r="AA27" s="52" t="n">
        <v>22</v>
      </c>
      <c r="AB27" s="100"/>
      <c r="AC27" s="52"/>
      <c r="AD27" s="101"/>
      <c r="AF27" s="52" t="str">
        <f aca="false">IF(ISERROR(VALUE(MID(AD27,1,3))),"",VALUE(MID(VLOOKUP(VALUE(MID(AD27,1,3)),$P$5:$W$120,4,0),1,3)))</f>
        <v/>
      </c>
      <c r="AG27" s="94" t="str">
        <f aca="false">IF(AF27&lt;&gt;"",VLOOKUP(AF27,$B$5:$L$106,11,0),"")</f>
        <v/>
      </c>
      <c r="AH27" s="88"/>
      <c r="AI27" s="52" t="str">
        <f aca="false">IF(ISERR(VALUE(MID(AD27,1,3))),"",VALUE(MID(VLOOKUP(VALUE(MID(AD27,1,3)),$P$5:$W$120,6,0),1,3)))</f>
        <v/>
      </c>
      <c r="AJ27" s="94" t="str">
        <f aca="false">IF(AI27&lt;&gt;"",VLOOKUP(AI27,$B$5:$L$106,11,0),"")</f>
        <v/>
      </c>
      <c r="AK27" s="102" t="n">
        <f aca="false">AH27</f>
        <v>0</v>
      </c>
      <c r="AM27" s="103" t="n">
        <f aca="false">IF(AG27=$AM$3,IF($AM$4="借方残",AH27+AM26,AM26-AH27),IF(AJ27=$AM$3,IF($AM$4="借方残",AM26-AK27,AK27+AM26),AM26))</f>
        <v>0</v>
      </c>
      <c r="AO27" s="105" t="str">
        <f aca="false">IF($AO$3="","",IF(OR(AG27=$AO$3,AJ27=$AO$3),1,""))</f>
        <v/>
      </c>
      <c r="AP27" s="105" t="str">
        <f aca="false">IF(AO27=1,COUNTIF($AO$6:AO27,"=1"),"")</f>
        <v/>
      </c>
      <c r="AQ27" s="106" t="str">
        <f aca="false">IF($AO$3="","",IF(AG27=$AO$3,"借",IF(AJ27=$AO$3,"貸","")))</f>
        <v/>
      </c>
    </row>
    <row r="28" customFormat="false" ht="12.8" hidden="false" customHeight="false" outlineLevel="0" collapsed="false">
      <c r="B28" s="104" t="n">
        <v>73</v>
      </c>
      <c r="C28" s="71" t="s">
        <v>142</v>
      </c>
      <c r="D28" s="71" t="s">
        <v>78</v>
      </c>
      <c r="E28" s="88"/>
      <c r="F28" s="89"/>
      <c r="G28" s="90" t="n">
        <f aca="false">SUMIF($AG$6:$AG$1000,$L28,$AH$6:$AH$1000)</f>
        <v>0</v>
      </c>
      <c r="H28" s="90" t="n">
        <f aca="false">SUMIF($AJ$6:$AJ$1000,$L28,$AK$6:$AK$1000)</f>
        <v>0</v>
      </c>
      <c r="I28" s="91" t="n">
        <f aca="false">E28+G28-H28</f>
        <v>0</v>
      </c>
      <c r="J28" s="89"/>
      <c r="L28" s="92" t="str">
        <f aca="false">IF(B28="","",B28&amp;" "&amp;C28)</f>
        <v>73 出　資　金</v>
      </c>
      <c r="O28" s="52" t="n">
        <v>23</v>
      </c>
      <c r="P28" s="0" t="n">
        <v>200</v>
      </c>
      <c r="Q28" s="0" t="s">
        <v>143</v>
      </c>
      <c r="R28" s="93"/>
      <c r="S28" s="94" t="s">
        <v>144</v>
      </c>
      <c r="T28" s="93" t="n">
        <v>50</v>
      </c>
      <c r="U28" s="94" t="str">
        <f aca="false">IF(T28&lt;&gt;"",VLOOKUP(T28,$B$5:$L$106,11,0),"")</f>
        <v>50 現　　　金</v>
      </c>
      <c r="W28" s="92" t="str">
        <f aca="false">P28&amp;" "&amp;Q28</f>
        <v>200 －現金取引－</v>
      </c>
      <c r="X28" s="71"/>
      <c r="Y28" s="71"/>
      <c r="AA28" s="52" t="n">
        <v>23</v>
      </c>
      <c r="AB28" s="100"/>
      <c r="AC28" s="52"/>
      <c r="AD28" s="101"/>
      <c r="AF28" s="52" t="str">
        <f aca="false">IF(ISERROR(VALUE(MID(AD28,1,3))),"",VALUE(MID(VLOOKUP(VALUE(MID(AD28,1,3)),$P$5:$W$120,4,0),1,3)))</f>
        <v/>
      </c>
      <c r="AG28" s="94" t="str">
        <f aca="false">IF(AF28&lt;&gt;"",VLOOKUP(AF28,$B$5:$L$106,11,0),"")</f>
        <v/>
      </c>
      <c r="AH28" s="88"/>
      <c r="AI28" s="52" t="str">
        <f aca="false">IF(ISERR(VALUE(MID(AD28,1,3))),"",VALUE(MID(VLOOKUP(VALUE(MID(AD28,1,3)),$P$5:$W$120,6,0),1,3)))</f>
        <v/>
      </c>
      <c r="AJ28" s="94" t="str">
        <f aca="false">IF(AI28&lt;&gt;"",VLOOKUP(AI28,$B$5:$L$106,11,0),"")</f>
        <v/>
      </c>
      <c r="AK28" s="102" t="n">
        <f aca="false">AH28</f>
        <v>0</v>
      </c>
      <c r="AM28" s="103" t="n">
        <f aca="false">IF(AG28=$AM$3,IF($AM$4="借方残",AH28+AM27,AM27-AH28),IF(AJ28=$AM$3,IF($AM$4="借方残",AM27-AK28,AK28+AM27),AM27))</f>
        <v>0</v>
      </c>
      <c r="AO28" s="105" t="str">
        <f aca="false">IF($AO$3="","",IF(OR(AG28=$AO$3,AJ28=$AO$3),1,""))</f>
        <v/>
      </c>
      <c r="AP28" s="105" t="str">
        <f aca="false">IF(AO28=1,COUNTIF($AO$6:AO28,"=1"),"")</f>
        <v/>
      </c>
      <c r="AQ28" s="106" t="str">
        <f aca="false">IF($AO$3="","",IF(AG28=$AO$3,"借",IF(AJ28=$AO$3,"貸","")))</f>
        <v/>
      </c>
    </row>
    <row r="29" customFormat="false" ht="12.8" hidden="false" customHeight="false" outlineLevel="0" collapsed="false">
      <c r="B29" s="104"/>
      <c r="C29" s="71" t="s">
        <v>145</v>
      </c>
      <c r="D29" s="71" t="s">
        <v>78</v>
      </c>
      <c r="E29" s="88"/>
      <c r="F29" s="89"/>
      <c r="G29" s="90" t="n">
        <f aca="false">SUMIF($AG$6:$AG$1000,$L29,$AH$6:$AH$1000)</f>
        <v>0</v>
      </c>
      <c r="H29" s="90" t="n">
        <f aca="false">SUMIF($AJ$6:$AJ$1000,$L29,$AK$6:$AK$1000)</f>
        <v>0</v>
      </c>
      <c r="I29" s="91" t="n">
        <f aca="false">E29+G29-H29</f>
        <v>0</v>
      </c>
      <c r="J29" s="89"/>
      <c r="L29" s="92" t="str">
        <f aca="false">IF(B29="","",B29&amp;" "&amp;C29)</f>
        <v/>
      </c>
      <c r="O29" s="52" t="n">
        <v>25</v>
      </c>
      <c r="P29" s="0" t="n">
        <v>201</v>
      </c>
      <c r="Q29" s="0" t="s">
        <v>146</v>
      </c>
      <c r="R29" s="93" t="n">
        <v>50</v>
      </c>
      <c r="S29" s="94" t="str">
        <f aca="false">IF(R29&lt;&gt;"",VLOOKUP(R29,$B$5:$L$106,11,0),"")</f>
        <v>50 現　　　金</v>
      </c>
      <c r="T29" s="93"/>
      <c r="U29" s="94" t="s">
        <v>147</v>
      </c>
      <c r="W29" s="92" t="str">
        <f aca="false">P29&amp;" "&amp;Q29</f>
        <v>201 ハウス賃貸家賃</v>
      </c>
      <c r="X29" s="71"/>
      <c r="Y29" s="71"/>
      <c r="AA29" s="52" t="n">
        <v>24</v>
      </c>
      <c r="AB29" s="100"/>
      <c r="AC29" s="52"/>
      <c r="AD29" s="101"/>
      <c r="AF29" s="52" t="str">
        <f aca="false">IF(ISERROR(VALUE(MID(AD29,1,3))),"",VALUE(MID(VLOOKUP(VALUE(MID(AD29,1,3)),$P$5:$W$120,4,0),1,3)))</f>
        <v/>
      </c>
      <c r="AG29" s="94" t="str">
        <f aca="false">IF(AF29&lt;&gt;"",VLOOKUP(AF29,$B$5:$L$106,11,0),"")</f>
        <v/>
      </c>
      <c r="AH29" s="88"/>
      <c r="AI29" s="52" t="str">
        <f aca="false">IF(ISERR(VALUE(MID(AD29,1,3))),"",VALUE(MID(VLOOKUP(VALUE(MID(AD29,1,3)),$P$5:$W$120,6,0),1,3)))</f>
        <v/>
      </c>
      <c r="AJ29" s="94" t="str">
        <f aca="false">IF(AI29&lt;&gt;"",VLOOKUP(AI29,$B$5:$L$106,11,0),"")</f>
        <v/>
      </c>
      <c r="AK29" s="102" t="n">
        <f aca="false">AH29</f>
        <v>0</v>
      </c>
      <c r="AM29" s="103" t="n">
        <f aca="false">IF(AG29=$AM$3,IF($AM$4="借方残",AH29+AM28,AM28-AH29),IF(AJ29=$AM$3,IF($AM$4="借方残",AM28-AK29,AK29+AM28),AM28))</f>
        <v>0</v>
      </c>
      <c r="AO29" s="105" t="str">
        <f aca="false">IF($AO$3="","",IF(OR(AG29=$AO$3,AJ29=$AO$3),1,""))</f>
        <v/>
      </c>
      <c r="AP29" s="105" t="str">
        <f aca="false">IF(AO29=1,COUNTIF($AO$6:AO29,"=1"),"")</f>
        <v/>
      </c>
      <c r="AQ29" s="106" t="str">
        <f aca="false">IF($AO$3="","",IF(AG29=$AO$3,"借",IF(AJ29=$AO$3,"貸","")))</f>
        <v/>
      </c>
    </row>
    <row r="30" customFormat="false" ht="12.8" hidden="false" customHeight="false" outlineLevel="0" collapsed="false">
      <c r="B30" s="104"/>
      <c r="C30" s="71" t="s">
        <v>145</v>
      </c>
      <c r="D30" s="71" t="s">
        <v>78</v>
      </c>
      <c r="E30" s="88"/>
      <c r="F30" s="89"/>
      <c r="G30" s="90" t="n">
        <f aca="false">SUMIF($AG$6:$AG$1000,$L30,$AH$6:$AH$1000)</f>
        <v>0</v>
      </c>
      <c r="H30" s="90" t="n">
        <f aca="false">SUMIF($AJ$6:$AJ$1000,$L30,$AK$6:$AK$1000)</f>
        <v>0</v>
      </c>
      <c r="I30" s="91" t="n">
        <f aca="false">E30+G30-H30</f>
        <v>0</v>
      </c>
      <c r="J30" s="89"/>
      <c r="L30" s="92" t="str">
        <f aca="false">IF(B30="","",B30&amp;" "&amp;C30)</f>
        <v/>
      </c>
      <c r="O30" s="52" t="n">
        <v>26</v>
      </c>
      <c r="P30" s="0" t="n">
        <v>202</v>
      </c>
      <c r="Q30" s="0" t="s">
        <v>148</v>
      </c>
      <c r="R30" s="93"/>
      <c r="S30" s="94" t="s">
        <v>144</v>
      </c>
      <c r="T30" s="93" t="n">
        <v>50</v>
      </c>
      <c r="U30" s="94" t="str">
        <f aca="false">IF(T30&lt;&gt;"",VLOOKUP(T30,$B$5:$L$106,11,0),"")</f>
        <v>50 現　　　金</v>
      </c>
      <c r="W30" s="92" t="str">
        <f aca="false">P30&amp;" "&amp;Q30</f>
        <v>202 園芸共済掛金</v>
      </c>
      <c r="X30" s="71"/>
      <c r="Y30" s="71"/>
      <c r="AA30" s="52" t="n">
        <v>25</v>
      </c>
      <c r="AB30" s="100"/>
      <c r="AC30" s="52"/>
      <c r="AD30" s="101"/>
      <c r="AF30" s="52" t="str">
        <f aca="false">IF(ISERROR(VALUE(MID(AD30,1,3))),"",VALUE(MID(VLOOKUP(VALUE(MID(AD30,1,3)),$P$5:$W$120,4,0),1,3)))</f>
        <v/>
      </c>
      <c r="AG30" s="94" t="str">
        <f aca="false">IF(AF30&lt;&gt;"",VLOOKUP(AF30,$B$5:$L$106,11,0),"")</f>
        <v/>
      </c>
      <c r="AH30" s="88"/>
      <c r="AI30" s="52" t="str">
        <f aca="false">IF(ISERR(VALUE(MID(AD30,1,3))),"",VALUE(MID(VLOOKUP(VALUE(MID(AD30,1,3)),$P$5:$W$120,6,0),1,3)))</f>
        <v/>
      </c>
      <c r="AJ30" s="94" t="str">
        <f aca="false">IF(AI30&lt;&gt;"",VLOOKUP(AI30,$B$5:$L$106,11,0),"")</f>
        <v/>
      </c>
      <c r="AK30" s="102" t="n">
        <f aca="false">AH30</f>
        <v>0</v>
      </c>
      <c r="AM30" s="103" t="n">
        <f aca="false">IF(AG30=$AM$3,IF($AM$4="借方残",AH30+AM29,AM29-AH30),IF(AJ30=$AM$3,IF($AM$4="借方残",AM29-AK30,AK30+AM29),AM29))</f>
        <v>0</v>
      </c>
      <c r="AO30" s="105" t="str">
        <f aca="false">IF($AO$3="","",IF(OR(AG30=$AO$3,AJ30=$AO$3),1,""))</f>
        <v/>
      </c>
      <c r="AP30" s="105" t="str">
        <f aca="false">IF(AO30=1,COUNTIF($AO$6:AO30,"=1"),"")</f>
        <v/>
      </c>
      <c r="AQ30" s="106" t="str">
        <f aca="false">IF($AO$3="","",IF(AG30=$AO$3,"借",IF(AJ30=$AO$3,"貸","")))</f>
        <v/>
      </c>
    </row>
    <row r="31" customFormat="false" ht="12.8" hidden="false" customHeight="false" outlineLevel="0" collapsed="false">
      <c r="B31" s="104"/>
      <c r="C31" s="71" t="s">
        <v>145</v>
      </c>
      <c r="D31" s="71" t="s">
        <v>78</v>
      </c>
      <c r="E31" s="88"/>
      <c r="F31" s="89"/>
      <c r="G31" s="90" t="n">
        <f aca="false">SUMIF($AG$6:$AG$1000,$L31,$AH$6:$AH$1000)</f>
        <v>0</v>
      </c>
      <c r="H31" s="90" t="n">
        <f aca="false">SUMIF($AJ$6:$AJ$1000,$L31,$AK$6:$AK$1000)</f>
        <v>0</v>
      </c>
      <c r="I31" s="91" t="n">
        <f aca="false">E31+G31-H31</f>
        <v>0</v>
      </c>
      <c r="J31" s="89"/>
      <c r="L31" s="92" t="str">
        <f aca="false">IF(B31="","",B31&amp;" "&amp;C31)</f>
        <v/>
      </c>
      <c r="O31" s="52" t="n">
        <v>27</v>
      </c>
      <c r="P31" s="0" t="n">
        <v>204</v>
      </c>
      <c r="Q31" s="0" t="s">
        <v>149</v>
      </c>
      <c r="R31" s="93" t="n">
        <v>97</v>
      </c>
      <c r="S31" s="94" t="str">
        <f aca="false">IF(R31&lt;&gt;"",VLOOKUP(R31,$B$5:$L$106,11,0),"")</f>
        <v>97 事業主貸</v>
      </c>
      <c r="T31" s="93" t="n">
        <v>50</v>
      </c>
      <c r="U31" s="94" t="str">
        <f aca="false">IF(T31&lt;&gt;"",VLOOKUP(T31,$B$5:$L$106,11,0),"")</f>
        <v>50 現　　　金</v>
      </c>
      <c r="W31" s="92" t="str">
        <f aca="false">P31&amp;" "&amp;Q31</f>
        <v>204 医療費支払い</v>
      </c>
      <c r="X31" s="71"/>
      <c r="Y31" s="71"/>
      <c r="AA31" s="52" t="n">
        <v>26</v>
      </c>
      <c r="AB31" s="100"/>
      <c r="AC31" s="52"/>
      <c r="AD31" s="101"/>
      <c r="AF31" s="52" t="str">
        <f aca="false">IF(ISERROR(VALUE(MID(AD31,1,3))),"",VALUE(MID(VLOOKUP(VALUE(MID(AD31,1,3)),$P$5:$W$120,4,0),1,3)))</f>
        <v/>
      </c>
      <c r="AG31" s="94" t="str">
        <f aca="false">IF(AF31&lt;&gt;"",VLOOKUP(AF31,$B$5:$L$106,11,0),"")</f>
        <v/>
      </c>
      <c r="AH31" s="88"/>
      <c r="AI31" s="52" t="str">
        <f aca="false">IF(ISERR(VALUE(MID(AD31,1,3))),"",VALUE(MID(VLOOKUP(VALUE(MID(AD31,1,3)),$P$5:$W$120,6,0),1,3)))</f>
        <v/>
      </c>
      <c r="AJ31" s="94" t="str">
        <f aca="false">IF(AI31&lt;&gt;"",VLOOKUP(AI31,$B$5:$L$106,11,0),"")</f>
        <v/>
      </c>
      <c r="AK31" s="102" t="n">
        <f aca="false">AH31</f>
        <v>0</v>
      </c>
      <c r="AM31" s="103" t="n">
        <f aca="false">IF(AG31=$AM$3,IF($AM$4="借方残",AH31+AM30,AM30-AH31),IF(AJ31=$AM$3,IF($AM$4="借方残",AM30-AK31,AK31+AM30),AM30))</f>
        <v>0</v>
      </c>
      <c r="AO31" s="105" t="str">
        <f aca="false">IF($AO$3="","",IF(OR(AG31=$AO$3,AJ31=$AO$3),1,""))</f>
        <v/>
      </c>
      <c r="AP31" s="105" t="str">
        <f aca="false">IF(AO31=1,COUNTIF($AO$6:AO31,"=1"),"")</f>
        <v/>
      </c>
      <c r="AQ31" s="106" t="str">
        <f aca="false">IF($AO$3="","",IF(AG31=$AO$3,"借",IF(AJ31=$AO$3,"貸","")))</f>
        <v/>
      </c>
    </row>
    <row r="32" customFormat="false" ht="12.8" hidden="false" customHeight="false" outlineLevel="0" collapsed="false">
      <c r="B32" s="87" t="n">
        <v>97</v>
      </c>
      <c r="C32" s="0" t="s">
        <v>150</v>
      </c>
      <c r="D32" s="0" t="s">
        <v>78</v>
      </c>
      <c r="E32" s="107" t="s">
        <v>151</v>
      </c>
      <c r="F32" s="89"/>
      <c r="G32" s="90" t="n">
        <f aca="false">SUMIF($AG$6:$AG$1000,$L32,$AH$6:$AH$1000)</f>
        <v>0</v>
      </c>
      <c r="H32" s="90" t="n">
        <f aca="false">SUMIF($AJ$6:$AJ$1000,$L32,$AK$6:$AK$1000)</f>
        <v>0</v>
      </c>
      <c r="I32" s="91" t="n">
        <f aca="false">G32-H32</f>
        <v>0</v>
      </c>
      <c r="J32" s="89"/>
      <c r="L32" s="92" t="str">
        <f aca="false">IF(B32="","",B32&amp;" "&amp;C32)</f>
        <v>97 事業主貸</v>
      </c>
      <c r="N32" s="52" t="s">
        <v>152</v>
      </c>
      <c r="O32" s="52" t="n">
        <v>28</v>
      </c>
      <c r="P32" s="0" t="n">
        <v>205</v>
      </c>
      <c r="Q32" s="0" t="s">
        <v>153</v>
      </c>
      <c r="R32" s="93" t="n">
        <v>50</v>
      </c>
      <c r="S32" s="94" t="str">
        <f aca="false">IF(R32&lt;&gt;"",VLOOKUP(R32,$B$5:$L$106,11,0),"")</f>
        <v>50 現　　　金</v>
      </c>
      <c r="T32" s="93" t="n">
        <v>98</v>
      </c>
      <c r="U32" s="94" t="str">
        <f aca="false">IF(T32&lt;&gt;"",VLOOKUP(T32,$B$5:$L$106,11,0),"")</f>
        <v>98 事業主借</v>
      </c>
      <c r="W32" s="92" t="str">
        <f aca="false">P32&amp;" "&amp;Q32</f>
        <v>205 医療費給付金</v>
      </c>
      <c r="X32" s="71"/>
      <c r="Y32" s="71"/>
      <c r="AA32" s="52" t="n">
        <v>27</v>
      </c>
      <c r="AB32" s="100"/>
      <c r="AC32" s="52"/>
      <c r="AD32" s="101"/>
      <c r="AF32" s="52" t="str">
        <f aca="false">IF(ISERROR(VALUE(MID(AD32,1,3))),"",VALUE(MID(VLOOKUP(VALUE(MID(AD32,1,3)),$P$5:$W$120,4,0),1,3)))</f>
        <v/>
      </c>
      <c r="AG32" s="94" t="str">
        <f aca="false">IF(AF32&lt;&gt;"",VLOOKUP(AF32,$B$5:$L$106,11,0),"")</f>
        <v/>
      </c>
      <c r="AH32" s="88"/>
      <c r="AI32" s="52" t="str">
        <f aca="false">IF(ISERR(VALUE(MID(AD32,1,3))),"",VALUE(MID(VLOOKUP(VALUE(MID(AD32,1,3)),$P$5:$W$120,6,0),1,3)))</f>
        <v/>
      </c>
      <c r="AJ32" s="94" t="str">
        <f aca="false">IF(AI32&lt;&gt;"",VLOOKUP(AI32,$B$5:$L$106,11,0),"")</f>
        <v/>
      </c>
      <c r="AK32" s="102" t="n">
        <f aca="false">AH32</f>
        <v>0</v>
      </c>
      <c r="AM32" s="103" t="n">
        <f aca="false">IF(AG32=$AM$3,IF($AM$4="借方残",AH32+AM31,AM31-AH32),IF(AJ32=$AM$3,IF($AM$4="借方残",AM31-AK32,AK32+AM31),AM31))</f>
        <v>0</v>
      </c>
      <c r="AO32" s="105" t="str">
        <f aca="false">IF($AO$3="","",IF(OR(AG32=$AO$3,AJ32=$AO$3),1,""))</f>
        <v/>
      </c>
      <c r="AP32" s="105" t="str">
        <f aca="false">IF(AO32=1,COUNTIF($AO$6:AO32,"=1"),"")</f>
        <v/>
      </c>
      <c r="AQ32" s="106" t="str">
        <f aca="false">IF($AO$3="","",IF(AG32=$AO$3,"借",IF(AJ32=$AO$3,"貸","")))</f>
        <v/>
      </c>
    </row>
    <row r="33" customFormat="false" ht="12.8" hidden="false" customHeight="false" outlineLevel="0" collapsed="false">
      <c r="B33" s="104" t="n">
        <v>90</v>
      </c>
      <c r="C33" s="71" t="s">
        <v>154</v>
      </c>
      <c r="D33" s="71" t="s">
        <v>78</v>
      </c>
      <c r="E33" s="107" t="s">
        <v>155</v>
      </c>
      <c r="F33" s="89"/>
      <c r="G33" s="90" t="n">
        <f aca="false">SUMIF($AG$6:$AG$1000,$L33,$AH$6:$AH$1000)</f>
        <v>0</v>
      </c>
      <c r="H33" s="90" t="n">
        <f aca="false">SUMIF($AJ$6:$AJ$1000,$L33,$AK$6:$AK$1000)</f>
        <v>0</v>
      </c>
      <c r="I33" s="91" t="n">
        <f aca="false">G33-H33</f>
        <v>0</v>
      </c>
      <c r="J33" s="89"/>
      <c r="L33" s="92" t="str">
        <f aca="false">IF(B33="","",B33&amp;" "&amp;C33)</f>
        <v>90 _家関　電気料</v>
      </c>
      <c r="M33" s="52" t="s">
        <v>156</v>
      </c>
      <c r="N33" s="52" t="s">
        <v>157</v>
      </c>
      <c r="O33" s="52" t="n">
        <v>29</v>
      </c>
      <c r="R33" s="93"/>
      <c r="S33" s="94" t="str">
        <f aca="false">IF(R33&lt;&gt;"",VLOOKUP(R33,$B$5:$L$106,11,0),"")</f>
        <v/>
      </c>
      <c r="T33" s="93"/>
      <c r="U33" s="94" t="str">
        <f aca="false">IF(T33&lt;&gt;"",VLOOKUP(T33,$B$5:$L$106,11,0),"")</f>
        <v/>
      </c>
      <c r="W33" s="92" t="str">
        <f aca="false">P33&amp;" "&amp;Q33</f>
        <v> </v>
      </c>
      <c r="X33" s="71"/>
      <c r="Y33" s="71"/>
      <c r="AA33" s="52" t="n">
        <v>28</v>
      </c>
      <c r="AB33" s="100"/>
      <c r="AC33" s="52"/>
      <c r="AD33" s="101"/>
      <c r="AF33" s="52" t="str">
        <f aca="false">IF(ISERROR(VALUE(MID(AD33,1,3))),"",VALUE(MID(VLOOKUP(VALUE(MID(AD33,1,3)),$P$5:$W$120,4,0),1,3)))</f>
        <v/>
      </c>
      <c r="AG33" s="94" t="str">
        <f aca="false">IF(AF33&lt;&gt;"",VLOOKUP(AF33,$B$5:$L$106,11,0),"")</f>
        <v/>
      </c>
      <c r="AH33" s="88"/>
      <c r="AI33" s="52" t="str">
        <f aca="false">IF(ISERR(VALUE(MID(AD33,1,3))),"",VALUE(MID(VLOOKUP(VALUE(MID(AD33,1,3)),$P$5:$W$120,6,0),1,3)))</f>
        <v/>
      </c>
      <c r="AJ33" s="94" t="str">
        <f aca="false">IF(AI33&lt;&gt;"",VLOOKUP(AI33,$B$5:$L$106,11,0),"")</f>
        <v/>
      </c>
      <c r="AK33" s="102" t="n">
        <f aca="false">AH33</f>
        <v>0</v>
      </c>
      <c r="AM33" s="103" t="n">
        <f aca="false">IF(AG33=$AM$3,IF($AM$4="借方残",AH33+AM32,AM32-AH33),IF(AJ33=$AM$3,IF($AM$4="借方残",AM32-AK33,AK33+AM32),AM32))</f>
        <v>0</v>
      </c>
      <c r="AO33" s="105" t="str">
        <f aca="false">IF($AO$3="","",IF(OR(AG33=$AO$3,AJ33=$AO$3),1,""))</f>
        <v/>
      </c>
      <c r="AP33" s="105" t="str">
        <f aca="false">IF(AO33=1,COUNTIF($AO$6:AO33,"=1"),"")</f>
        <v/>
      </c>
      <c r="AQ33" s="106" t="str">
        <f aca="false">IF($AO$3="","",IF(AG33=$AO$3,"借",IF(AJ33=$AO$3,"貸","")))</f>
        <v/>
      </c>
    </row>
    <row r="34" customFormat="false" ht="12.8" hidden="false" customHeight="false" outlineLevel="0" collapsed="false">
      <c r="B34" s="104" t="n">
        <v>91</v>
      </c>
      <c r="C34" s="71" t="s">
        <v>158</v>
      </c>
      <c r="D34" s="71" t="s">
        <v>78</v>
      </c>
      <c r="E34" s="107"/>
      <c r="F34" s="89"/>
      <c r="G34" s="90" t="n">
        <f aca="false">SUMIF($AG$6:$AG$1000,$L34,$AH$6:$AH$1000)</f>
        <v>0</v>
      </c>
      <c r="H34" s="90" t="n">
        <f aca="false">SUMIF($AJ$6:$AJ$1000,$L34,$AK$6:$AK$1000)</f>
        <v>0</v>
      </c>
      <c r="I34" s="91" t="n">
        <f aca="false">G34-H34</f>
        <v>0</v>
      </c>
      <c r="J34" s="89"/>
      <c r="L34" s="92" t="str">
        <f aca="false">IF(B34="","",B34&amp;" "&amp;C34)</f>
        <v>91 _家関　水道</v>
      </c>
      <c r="M34" s="52" t="s">
        <v>156</v>
      </c>
      <c r="N34" s="52" t="s">
        <v>157</v>
      </c>
      <c r="O34" s="52" t="n">
        <v>30</v>
      </c>
      <c r="P34" s="0" t="n">
        <v>200</v>
      </c>
      <c r="Q34" s="0" t="s">
        <v>143</v>
      </c>
      <c r="R34" s="93"/>
      <c r="S34" s="94" t="str">
        <f aca="false">IF(R34&lt;&gt;"",VLOOKUP(R34,$B$5:$L$106,11,0),"")</f>
        <v/>
      </c>
      <c r="T34" s="93"/>
      <c r="U34" s="94" t="str">
        <f aca="false">IF(T34&lt;&gt;"",VLOOKUP(T34,$B$5:$L$106,11,0),"")</f>
        <v/>
      </c>
      <c r="W34" s="92" t="str">
        <f aca="false">P34&amp;" "&amp;Q34</f>
        <v>200 －現金取引－</v>
      </c>
      <c r="X34" s="71"/>
      <c r="Y34" s="71"/>
      <c r="AA34" s="52" t="n">
        <v>29</v>
      </c>
      <c r="AB34" s="100"/>
      <c r="AC34" s="52"/>
      <c r="AD34" s="101"/>
      <c r="AF34" s="52" t="str">
        <f aca="false">IF(ISERROR(VALUE(MID(AD34,1,3))),"",VALUE(MID(VLOOKUP(VALUE(MID(AD34,1,3)),$P$5:$W$120,4,0),1,3)))</f>
        <v/>
      </c>
      <c r="AG34" s="94" t="str">
        <f aca="false">IF(AF34&lt;&gt;"",VLOOKUP(AF34,$B$5:$L$106,11,0),"")</f>
        <v/>
      </c>
      <c r="AH34" s="88"/>
      <c r="AI34" s="52" t="str">
        <f aca="false">IF(ISERR(VALUE(MID(AD34,1,3))),"",VALUE(MID(VLOOKUP(VALUE(MID(AD34,1,3)),$P$5:$W$120,6,0),1,3)))</f>
        <v/>
      </c>
      <c r="AJ34" s="94" t="str">
        <f aca="false">IF(AI34&lt;&gt;"",VLOOKUP(AI34,$B$5:$L$106,11,0),"")</f>
        <v/>
      </c>
      <c r="AK34" s="102" t="n">
        <f aca="false">AH34</f>
        <v>0</v>
      </c>
      <c r="AM34" s="103" t="n">
        <f aca="false">IF(AG34=$AM$3,IF($AM$4="借方残",AH34+AM33,AM33-AH34),IF(AJ34=$AM$3,IF($AM$4="借方残",AM33-AK34,AK34+AM33),AM33))</f>
        <v>0</v>
      </c>
      <c r="AO34" s="105" t="str">
        <f aca="false">IF($AO$3="","",IF(OR(AG34=$AO$3,AJ34=$AO$3),1,""))</f>
        <v/>
      </c>
      <c r="AP34" s="105" t="str">
        <f aca="false">IF(AO34=1,COUNTIF($AO$6:AO34,"=1"),"")</f>
        <v/>
      </c>
      <c r="AQ34" s="106" t="str">
        <f aca="false">IF($AO$3="","",IF(AG34=$AO$3,"借",IF(AJ34=$AO$3,"貸","")))</f>
        <v/>
      </c>
    </row>
    <row r="35" customFormat="false" ht="12.8" hidden="false" customHeight="false" outlineLevel="0" collapsed="false">
      <c r="B35" s="104" t="n">
        <v>92</v>
      </c>
      <c r="C35" s="71" t="s">
        <v>159</v>
      </c>
      <c r="D35" s="71" t="s">
        <v>78</v>
      </c>
      <c r="E35" s="107"/>
      <c r="F35" s="89"/>
      <c r="G35" s="90" t="n">
        <f aca="false">SUMIF($AG$6:$AG$1000,$L35,$AH$6:$AH$1000)</f>
        <v>0</v>
      </c>
      <c r="H35" s="90" t="n">
        <f aca="false">SUMIF($AJ$6:$AJ$1000,$L35,$AK$6:$AK$1000)</f>
        <v>0</v>
      </c>
      <c r="I35" s="91" t="n">
        <f aca="false">G35-H35</f>
        <v>0</v>
      </c>
      <c r="J35" s="89"/>
      <c r="L35" s="92" t="str">
        <f aca="false">IF(B35="","",B35&amp;" "&amp;C35)</f>
        <v>92 _家関　ガス灯油</v>
      </c>
      <c r="M35" s="52" t="s">
        <v>156</v>
      </c>
      <c r="N35" s="52" t="s">
        <v>157</v>
      </c>
      <c r="O35" s="52" t="n">
        <v>31</v>
      </c>
      <c r="P35" s="0" t="n">
        <v>300</v>
      </c>
      <c r="Q35" s="0" t="s">
        <v>160</v>
      </c>
      <c r="R35" s="93"/>
      <c r="S35" s="94" t="str">
        <f aca="false">IF(R35&lt;&gt;"",VLOOKUP(R35,$B$5:$L$106,11,0),"")</f>
        <v/>
      </c>
      <c r="T35" s="93"/>
      <c r="U35" s="94" t="str">
        <f aca="false">IF(T35&lt;&gt;"",VLOOKUP(T35,$B$5:$L$106,11,0),"")</f>
        <v/>
      </c>
      <c r="W35" s="92" t="str">
        <f aca="false">P35&amp;" "&amp;Q35</f>
        <v>300 －掛け・信用取引－</v>
      </c>
      <c r="X35" s="71"/>
      <c r="Y35" s="71"/>
      <c r="AA35" s="52" t="n">
        <v>30</v>
      </c>
      <c r="AB35" s="100"/>
      <c r="AC35" s="52"/>
      <c r="AD35" s="101"/>
      <c r="AF35" s="52" t="str">
        <f aca="false">IF(ISERROR(VALUE(MID(AD35,1,3))),"",VALUE(MID(VLOOKUP(VALUE(MID(AD35,1,3)),$P$5:$W$120,4,0),1,3)))</f>
        <v/>
      </c>
      <c r="AG35" s="94" t="str">
        <f aca="false">IF(AF35&lt;&gt;"",VLOOKUP(AF35,$B$5:$L$106,11,0),"")</f>
        <v/>
      </c>
      <c r="AH35" s="88"/>
      <c r="AI35" s="52" t="str">
        <f aca="false">IF(ISERR(VALUE(MID(AD35,1,3))),"",VALUE(MID(VLOOKUP(VALUE(MID(AD35,1,3)),$P$5:$W$120,6,0),1,3)))</f>
        <v/>
      </c>
      <c r="AJ35" s="94" t="str">
        <f aca="false">IF(AI35&lt;&gt;"",VLOOKUP(AI35,$B$5:$L$106,11,0),"")</f>
        <v/>
      </c>
      <c r="AK35" s="102" t="n">
        <f aca="false">AH35</f>
        <v>0</v>
      </c>
      <c r="AM35" s="103" t="n">
        <f aca="false">IF(AG35=$AM$3,IF($AM$4="借方残",AH35+AM34,AM34-AH35),IF(AJ35=$AM$3,IF($AM$4="借方残",AM34-AK35,AK35+AM34),AM34))</f>
        <v>0</v>
      </c>
      <c r="AO35" s="105" t="str">
        <f aca="false">IF($AO$3="","",IF(OR(AG35=$AO$3,AJ35=$AO$3),1,""))</f>
        <v/>
      </c>
      <c r="AP35" s="105" t="str">
        <f aca="false">IF(AO35=1,COUNTIF($AO$6:AO35,"=1"),"")</f>
        <v/>
      </c>
      <c r="AQ35" s="106" t="str">
        <f aca="false">IF($AO$3="","",IF(AG35=$AO$3,"借",IF(AJ35=$AO$3,"貸","")))</f>
        <v/>
      </c>
    </row>
    <row r="36" customFormat="false" ht="12.8" hidden="false" customHeight="false" outlineLevel="0" collapsed="false">
      <c r="B36" s="104" t="n">
        <v>93</v>
      </c>
      <c r="C36" s="71" t="s">
        <v>161</v>
      </c>
      <c r="D36" s="71" t="s">
        <v>78</v>
      </c>
      <c r="E36" s="107"/>
      <c r="F36" s="89"/>
      <c r="G36" s="90" t="n">
        <f aca="false">SUMIF($AG$6:$AG$1000,$L36,$AH$6:$AH$1000)</f>
        <v>0</v>
      </c>
      <c r="H36" s="90" t="n">
        <f aca="false">SUMIF($AJ$6:$AJ$1000,$L36,$AK$6:$AK$1000)</f>
        <v>0</v>
      </c>
      <c r="I36" s="91" t="n">
        <f aca="false">G36-H36</f>
        <v>0</v>
      </c>
      <c r="J36" s="89"/>
      <c r="L36" s="92" t="str">
        <f aca="false">IF(B36="","",B36&amp;" "&amp;C36)</f>
        <v>93 _家関　ガソリン軽油</v>
      </c>
      <c r="M36" s="52" t="s">
        <v>156</v>
      </c>
      <c r="N36" s="52" t="s">
        <v>157</v>
      </c>
      <c r="O36" s="52" t="n">
        <v>32</v>
      </c>
      <c r="P36" s="0" t="n">
        <v>301</v>
      </c>
      <c r="Q36" s="0" t="s">
        <v>162</v>
      </c>
      <c r="R36" s="93"/>
      <c r="S36" s="94" t="s">
        <v>163</v>
      </c>
      <c r="T36" s="93"/>
      <c r="U36" s="94" t="s">
        <v>164</v>
      </c>
      <c r="W36" s="92" t="str">
        <f aca="false">P36&amp;" "&amp;Q36</f>
        <v>301 花き売上（出荷）</v>
      </c>
      <c r="X36" s="71"/>
      <c r="Y36" s="71"/>
      <c r="AA36" s="52" t="n">
        <v>31</v>
      </c>
      <c r="AB36" s="100"/>
      <c r="AC36" s="52"/>
      <c r="AD36" s="101"/>
      <c r="AF36" s="52" t="str">
        <f aca="false">IF(ISERROR(VALUE(MID(AD36,1,3))),"",VALUE(MID(VLOOKUP(VALUE(MID(AD36,1,3)),$P$5:$W$120,4,0),1,3)))</f>
        <v/>
      </c>
      <c r="AG36" s="94" t="str">
        <f aca="false">IF(AF36&lt;&gt;"",VLOOKUP(AF36,$B$5:$L$106,11,0),"")</f>
        <v/>
      </c>
      <c r="AH36" s="88"/>
      <c r="AI36" s="52" t="str">
        <f aca="false">IF(ISERR(VALUE(MID(AD36,1,3))),"",VALUE(MID(VLOOKUP(VALUE(MID(AD36,1,3)),$P$5:$W$120,6,0),1,3)))</f>
        <v/>
      </c>
      <c r="AJ36" s="94" t="str">
        <f aca="false">IF(AI36&lt;&gt;"",VLOOKUP(AI36,$B$5:$L$106,11,0),"")</f>
        <v/>
      </c>
      <c r="AK36" s="102" t="n">
        <f aca="false">AH36</f>
        <v>0</v>
      </c>
      <c r="AM36" s="103" t="n">
        <f aca="false">IF(AG36=$AM$3,IF($AM$4="借方残",AH36+AM35,AM35-AH36),IF(AJ36=$AM$3,IF($AM$4="借方残",AM35-AK36,AK36+AM35),AM35))</f>
        <v>0</v>
      </c>
      <c r="AO36" s="105" t="str">
        <f aca="false">IF($AO$3="","",IF(OR(AG36=$AO$3,AJ36=$AO$3),1,""))</f>
        <v/>
      </c>
      <c r="AP36" s="105" t="str">
        <f aca="false">IF(AO36=1,COUNTIF($AO$6:AO36,"=1"),"")</f>
        <v/>
      </c>
      <c r="AQ36" s="106" t="str">
        <f aca="false">IF($AO$3="","",IF(AG36=$AO$3,"借",IF(AJ36=$AO$3,"貸","")))</f>
        <v/>
      </c>
    </row>
    <row r="37" customFormat="false" ht="12.8" hidden="false" customHeight="false" outlineLevel="0" collapsed="false">
      <c r="B37" s="104" t="n">
        <v>94</v>
      </c>
      <c r="C37" s="71" t="s">
        <v>165</v>
      </c>
      <c r="D37" s="71" t="s">
        <v>78</v>
      </c>
      <c r="E37" s="107"/>
      <c r="F37" s="89"/>
      <c r="G37" s="90" t="n">
        <f aca="false">SUMIF($AG$6:$AG$1000,$L37,$AH$6:$AH$1000)</f>
        <v>0</v>
      </c>
      <c r="H37" s="90" t="n">
        <f aca="false">SUMIF($AJ$6:$AJ$1000,$L37,$AK$6:$AK$1000)</f>
        <v>0</v>
      </c>
      <c r="I37" s="91" t="n">
        <f aca="false">G37-H37</f>
        <v>0</v>
      </c>
      <c r="J37" s="89"/>
      <c r="L37" s="92" t="str">
        <f aca="false">IF(B37="","",B37&amp;" "&amp;C37)</f>
        <v>94 _家関　自動車</v>
      </c>
      <c r="M37" s="52" t="s">
        <v>156</v>
      </c>
      <c r="N37" s="52" t="s">
        <v>166</v>
      </c>
      <c r="O37" s="52" t="n">
        <v>33</v>
      </c>
      <c r="P37" s="0" t="n">
        <v>302</v>
      </c>
      <c r="Q37" s="0" t="s">
        <v>167</v>
      </c>
      <c r="R37" s="93" t="n">
        <v>86</v>
      </c>
      <c r="S37" s="94" t="str">
        <f aca="false">IF(R37&lt;&gt;"",VLOOKUP(R37,$B$5:$L$106,11,0),"")</f>
        <v>86 前　受　金</v>
      </c>
      <c r="T37" s="93" t="n">
        <v>56</v>
      </c>
      <c r="U37" s="94" t="str">
        <f aca="false">IF(T37&lt;&gt;"",VLOOKUP(T37,$B$5:$L$106,11,0),"")</f>
        <v>56 売　掛　金</v>
      </c>
      <c r="W37" s="92" t="str">
        <f aca="false">P37&amp;" "&amp;Q37</f>
        <v>302 前受金差引</v>
      </c>
      <c r="X37" s="71"/>
      <c r="Y37" s="71"/>
      <c r="AA37" s="52" t="n">
        <v>32</v>
      </c>
      <c r="AB37" s="100"/>
      <c r="AC37" s="52"/>
      <c r="AD37" s="101"/>
      <c r="AF37" s="52" t="str">
        <f aca="false">IF(ISERROR(VALUE(MID(AD37,1,3))),"",VALUE(MID(VLOOKUP(VALUE(MID(AD37,1,3)),$P$5:$W$120,4,0),1,3)))</f>
        <v/>
      </c>
      <c r="AG37" s="94" t="str">
        <f aca="false">IF(AF37&lt;&gt;"",VLOOKUP(AF37,$B$5:$L$106,11,0),"")</f>
        <v/>
      </c>
      <c r="AH37" s="88"/>
      <c r="AI37" s="52" t="str">
        <f aca="false">IF(ISERR(VALUE(MID(AD37,1,3))),"",VALUE(MID(VLOOKUP(VALUE(MID(AD37,1,3)),$P$5:$W$120,6,0),1,3)))</f>
        <v/>
      </c>
      <c r="AJ37" s="94" t="str">
        <f aca="false">IF(AI37&lt;&gt;"",VLOOKUP(AI37,$B$5:$L$106,11,0),"")</f>
        <v/>
      </c>
      <c r="AK37" s="102" t="n">
        <f aca="false">AH37</f>
        <v>0</v>
      </c>
      <c r="AM37" s="103" t="n">
        <f aca="false">IF(AG37=$AM$3,IF($AM$4="借方残",AH37+AM36,AM36-AH37),IF(AJ37=$AM$3,IF($AM$4="借方残",AM36-AK37,AK37+AM36),AM36))</f>
        <v>0</v>
      </c>
      <c r="AO37" s="105" t="str">
        <f aca="false">IF($AO$3="","",IF(OR(AG37=$AO$3,AJ37=$AO$3),1,""))</f>
        <v/>
      </c>
      <c r="AP37" s="105" t="str">
        <f aca="false">IF(AO37=1,COUNTIF($AO$6:AO37,"=1"),"")</f>
        <v/>
      </c>
      <c r="AQ37" s="106" t="str">
        <f aca="false">IF($AO$3="","",IF(AG37=$AO$3,"借",IF(AJ37=$AO$3,"貸","")))</f>
        <v/>
      </c>
    </row>
    <row r="38" customFormat="false" ht="12.8" hidden="false" customHeight="false" outlineLevel="0" collapsed="false">
      <c r="B38" s="104" t="n">
        <v>95</v>
      </c>
      <c r="C38" s="71" t="s">
        <v>168</v>
      </c>
      <c r="D38" s="71" t="s">
        <v>78</v>
      </c>
      <c r="E38" s="107"/>
      <c r="F38" s="89"/>
      <c r="G38" s="90" t="n">
        <f aca="false">SUMIF($AG$6:$AG$1000,$L38,$AH$6:$AH$1000)</f>
        <v>0</v>
      </c>
      <c r="H38" s="90" t="n">
        <f aca="false">SUMIF($AJ$6:$AJ$1000,$L38,$AK$6:$AK$1000)</f>
        <v>0</v>
      </c>
      <c r="I38" s="91" t="n">
        <f aca="false">G38-H38</f>
        <v>0</v>
      </c>
      <c r="J38" s="89"/>
      <c r="L38" s="92" t="str">
        <f aca="false">IF(B38="","",B38&amp;" "&amp;C38)</f>
        <v>95 _家関　情報通信</v>
      </c>
      <c r="M38" s="52" t="s">
        <v>156</v>
      </c>
      <c r="N38" s="52" t="s">
        <v>169</v>
      </c>
      <c r="O38" s="52" t="n">
        <v>34</v>
      </c>
      <c r="P38" s="0" t="n">
        <v>303</v>
      </c>
      <c r="Q38" s="0" t="s">
        <v>170</v>
      </c>
      <c r="R38" s="93"/>
      <c r="S38" s="94" t="s">
        <v>171</v>
      </c>
      <c r="T38" s="93" t="n">
        <v>77</v>
      </c>
      <c r="U38" s="94" t="str">
        <f aca="false">IF(T38&lt;&gt;"",VLOOKUP(T38,$B$5:$L$106,11,0),"")</f>
        <v>77 買　掛　金</v>
      </c>
      <c r="W38" s="92" t="str">
        <f aca="false">P38&amp;" "&amp;Q38</f>
        <v>303 肥料購入</v>
      </c>
      <c r="X38" s="71"/>
      <c r="Y38" s="71"/>
      <c r="AA38" s="52" t="n">
        <v>33</v>
      </c>
      <c r="AB38" s="100"/>
      <c r="AC38" s="52"/>
      <c r="AD38" s="101"/>
      <c r="AF38" s="52" t="str">
        <f aca="false">IF(ISERROR(VALUE(MID(AD38,1,3))),"",VALUE(MID(VLOOKUP(VALUE(MID(AD38,1,3)),$P$5:$W$120,4,0),1,3)))</f>
        <v/>
      </c>
      <c r="AG38" s="94" t="str">
        <f aca="false">IF(AF38&lt;&gt;"",VLOOKUP(AF38,$B$5:$L$106,11,0),"")</f>
        <v/>
      </c>
      <c r="AH38" s="88"/>
      <c r="AI38" s="52" t="str">
        <f aca="false">IF(ISERR(VALUE(MID(AD38,1,3))),"",VALUE(MID(VLOOKUP(VALUE(MID(AD38,1,3)),$P$5:$W$120,6,0),1,3)))</f>
        <v/>
      </c>
      <c r="AJ38" s="94" t="str">
        <f aca="false">IF(AI38&lt;&gt;"",VLOOKUP(AI38,$B$5:$L$106,11,0),"")</f>
        <v/>
      </c>
      <c r="AK38" s="102" t="n">
        <f aca="false">AH38</f>
        <v>0</v>
      </c>
      <c r="AM38" s="103" t="n">
        <f aca="false">IF(AG38=$AM$3,IF($AM$4="借方残",AH38+AM37,AM37-AH38),IF(AJ38=$AM$3,IF($AM$4="借方残",AM37-AK38,AK38+AM37),AM37))</f>
        <v>0</v>
      </c>
      <c r="AO38" s="105" t="str">
        <f aca="false">IF($AO$3="","",IF(OR(AG38=$AO$3,AJ38=$AO$3),1,""))</f>
        <v/>
      </c>
      <c r="AP38" s="105" t="str">
        <f aca="false">IF(AO38=1,COUNTIF($AO$6:AO38,"=1"),"")</f>
        <v/>
      </c>
      <c r="AQ38" s="106" t="str">
        <f aca="false">IF($AO$3="","",IF(AG38=$AO$3,"借",IF(AJ38=$AO$3,"貸","")))</f>
        <v/>
      </c>
    </row>
    <row r="39" customFormat="false" ht="12.8" hidden="false" customHeight="false" outlineLevel="0" collapsed="false">
      <c r="B39" s="104"/>
      <c r="C39" s="71" t="s">
        <v>172</v>
      </c>
      <c r="D39" s="71" t="s">
        <v>78</v>
      </c>
      <c r="E39" s="107"/>
      <c r="F39" s="89"/>
      <c r="G39" s="90" t="n">
        <f aca="false">SUMIF($AG$6:$AG$1000,$L39,$AH$6:$AH$1000)</f>
        <v>0</v>
      </c>
      <c r="H39" s="90" t="n">
        <f aca="false">SUMIF($AJ$6:$AJ$1000,$L39,$AK$6:$AK$1000)</f>
        <v>0</v>
      </c>
      <c r="I39" s="91" t="n">
        <f aca="false">G39-H39</f>
        <v>0</v>
      </c>
      <c r="J39" s="89"/>
      <c r="L39" s="92" t="str">
        <f aca="false">IF(B39="","",B39&amp;" "&amp;C39)</f>
        <v/>
      </c>
      <c r="M39" s="52" t="s">
        <v>156</v>
      </c>
      <c r="N39" s="52" t="s">
        <v>169</v>
      </c>
      <c r="O39" s="52" t="n">
        <v>35</v>
      </c>
      <c r="P39" s="0" t="n">
        <v>304</v>
      </c>
      <c r="Q39" s="0" t="s">
        <v>106</v>
      </c>
      <c r="R39" s="93"/>
      <c r="S39" s="94" t="s">
        <v>107</v>
      </c>
      <c r="T39" s="93" t="n">
        <v>56</v>
      </c>
      <c r="U39" s="94" t="str">
        <f aca="false">IF(T39&lt;&gt;"",VLOOKUP(T39,$B$5:$L$106,11,0),"")</f>
        <v>56 売　掛　金</v>
      </c>
      <c r="W39" s="92" t="str">
        <f aca="false">P39&amp;" "&amp;Q39</f>
        <v>304 販売手数料</v>
      </c>
      <c r="X39" s="71"/>
      <c r="Y39" s="71"/>
      <c r="AA39" s="52" t="n">
        <v>34</v>
      </c>
      <c r="AB39" s="100"/>
      <c r="AC39" s="52"/>
      <c r="AD39" s="101"/>
      <c r="AF39" s="52" t="str">
        <f aca="false">IF(ISERROR(VALUE(MID(AD39,1,3))),"",VALUE(MID(VLOOKUP(VALUE(MID(AD39,1,3)),$P$5:$W$120,4,0),1,3)))</f>
        <v/>
      </c>
      <c r="AG39" s="94" t="str">
        <f aca="false">IF(AF39&lt;&gt;"",VLOOKUP(AF39,$B$5:$L$106,11,0),"")</f>
        <v/>
      </c>
      <c r="AH39" s="88"/>
      <c r="AI39" s="52" t="str">
        <f aca="false">IF(ISERR(VALUE(MID(AD39,1,3))),"",VALUE(MID(VLOOKUP(VALUE(MID(AD39,1,3)),$P$5:$W$120,6,0),1,3)))</f>
        <v/>
      </c>
      <c r="AJ39" s="94" t="str">
        <f aca="false">IF(AI39&lt;&gt;"",VLOOKUP(AI39,$B$5:$L$106,11,0),"")</f>
        <v/>
      </c>
      <c r="AK39" s="102" t="n">
        <f aca="false">AH39</f>
        <v>0</v>
      </c>
      <c r="AM39" s="103" t="n">
        <f aca="false">IF(AG39=$AM$3,IF($AM$4="借方残",AH39+AM38,AM38-AH39),IF(AJ39=$AM$3,IF($AM$4="借方残",AM38-AK39,AK39+AM38),AM38))</f>
        <v>0</v>
      </c>
      <c r="AO39" s="105" t="str">
        <f aca="false">IF($AO$3="","",IF(OR(AG39=$AO$3,AJ39=$AO$3),1,""))</f>
        <v/>
      </c>
      <c r="AP39" s="105" t="str">
        <f aca="false">IF(AO39=1,COUNTIF($AO$6:AO39,"=1"),"")</f>
        <v/>
      </c>
      <c r="AQ39" s="106" t="str">
        <f aca="false">IF($AO$3="","",IF(AG39=$AO$3,"借",IF(AJ39=$AO$3,"貸","")))</f>
        <v/>
      </c>
    </row>
    <row r="40" customFormat="false" ht="12.8" hidden="false" customHeight="false" outlineLevel="0" collapsed="false">
      <c r="B40" s="108"/>
      <c r="C40" s="109" t="s">
        <v>173</v>
      </c>
      <c r="D40" s="109" t="s">
        <v>78</v>
      </c>
      <c r="E40" s="110"/>
      <c r="F40" s="111"/>
      <c r="G40" s="112" t="n">
        <f aca="false">SUMIF($AG$6:$AG$1000,$L40,$AH$6:$AH$1000)</f>
        <v>0</v>
      </c>
      <c r="H40" s="112" t="n">
        <f aca="false">SUMIF($AJ$6:$AJ$1000,$L40,$AK$6:$AK$1000)</f>
        <v>0</v>
      </c>
      <c r="I40" s="113" t="n">
        <f aca="false">G40-H40</f>
        <v>0</v>
      </c>
      <c r="J40" s="111"/>
      <c r="L40" s="92" t="str">
        <f aca="false">IF(B40="","",B40&amp;" "&amp;C40)</f>
        <v/>
      </c>
      <c r="M40" s="52" t="s">
        <v>156</v>
      </c>
      <c r="N40" s="52" t="s">
        <v>169</v>
      </c>
      <c r="O40" s="52" t="n">
        <v>36</v>
      </c>
      <c r="P40" s="0" t="n">
        <v>305</v>
      </c>
      <c r="Q40" s="0" t="s">
        <v>174</v>
      </c>
      <c r="R40" s="93" t="n">
        <v>33</v>
      </c>
      <c r="S40" s="94" t="str">
        <f aca="false">IF(R40&lt;&gt;"",VLOOKUP(R40,$B$5:$L$106,11,0),"")</f>
        <v>33 雇人費</v>
      </c>
      <c r="T40" s="93"/>
      <c r="U40" s="94" t="s">
        <v>175</v>
      </c>
      <c r="W40" s="92" t="str">
        <f aca="false">P40&amp;" "&amp;Q40</f>
        <v>305 賃金手当　源泉徴収</v>
      </c>
      <c r="X40" s="71"/>
      <c r="Y40" s="71"/>
      <c r="AA40" s="52" t="n">
        <v>35</v>
      </c>
      <c r="AB40" s="100"/>
      <c r="AC40" s="52"/>
      <c r="AD40" s="101"/>
      <c r="AF40" s="52" t="str">
        <f aca="false">IF(ISERROR(VALUE(MID(AD40,1,3))),"",VALUE(MID(VLOOKUP(VALUE(MID(AD40,1,3)),$P$5:$W$120,4,0),1,3)))</f>
        <v/>
      </c>
      <c r="AG40" s="94" t="str">
        <f aca="false">IF(AF40&lt;&gt;"",VLOOKUP(AF40,$B$5:$L$106,11,0),"")</f>
        <v/>
      </c>
      <c r="AH40" s="88"/>
      <c r="AI40" s="52" t="str">
        <f aca="false">IF(ISERR(VALUE(MID(AD40,1,3))),"",VALUE(MID(VLOOKUP(VALUE(MID(AD40,1,3)),$P$5:$W$120,6,0),1,3)))</f>
        <v/>
      </c>
      <c r="AJ40" s="94" t="str">
        <f aca="false">IF(AI40&lt;&gt;"",VLOOKUP(AI40,$B$5:$L$106,11,0),"")</f>
        <v/>
      </c>
      <c r="AK40" s="102" t="n">
        <f aca="false">AH40</f>
        <v>0</v>
      </c>
      <c r="AM40" s="103" t="n">
        <f aca="false">IF(AG40=$AM$3,IF($AM$4="借方残",AH40+AM39,AM39-AH40),IF(AJ40=$AM$3,IF($AM$4="借方残",AM39-AK40,AK40+AM39),AM39))</f>
        <v>0</v>
      </c>
      <c r="AO40" s="105" t="str">
        <f aca="false">IF($AO$3="","",IF(OR(AG40=$AO$3,AJ40=$AO$3),1,""))</f>
        <v/>
      </c>
      <c r="AP40" s="105" t="str">
        <f aca="false">IF(AO40=1,COUNTIF($AO$6:AO40,"=1"),"")</f>
        <v/>
      </c>
      <c r="AQ40" s="106" t="str">
        <f aca="false">IF($AO$3="","",IF(AG40=$AO$3,"借",IF(AJ40=$AO$3,"貸","")))</f>
        <v/>
      </c>
    </row>
    <row r="41" customFormat="false" ht="12.8" hidden="false" customHeight="false" outlineLevel="0" collapsed="false">
      <c r="B41" s="87" t="n">
        <v>77</v>
      </c>
      <c r="C41" s="0" t="s">
        <v>176</v>
      </c>
      <c r="D41" s="0" t="s">
        <v>177</v>
      </c>
      <c r="E41" s="90"/>
      <c r="F41" s="114"/>
      <c r="G41" s="90" t="n">
        <f aca="false">SUMIF($AG$6:$AG$1000,$L41,$AH$6:$AH$1000)</f>
        <v>0</v>
      </c>
      <c r="H41" s="90" t="n">
        <f aca="false">SUMIF($AJ$6:$AJ$1000,$L41,$AK$6:$AK$1000)</f>
        <v>0</v>
      </c>
      <c r="I41" s="115"/>
      <c r="J41" s="116" t="n">
        <f aca="false">F41+H41-G41</f>
        <v>0</v>
      </c>
      <c r="L41" s="92" t="str">
        <f aca="false">IF(B41="","",B41&amp;" "&amp;C41)</f>
        <v>77 買　掛　金</v>
      </c>
      <c r="O41" s="52" t="n">
        <v>37</v>
      </c>
      <c r="P41" s="0" t="n">
        <v>306</v>
      </c>
      <c r="Q41" s="0" t="s">
        <v>178</v>
      </c>
      <c r="R41" s="93" t="n">
        <v>68</v>
      </c>
      <c r="S41" s="94" t="str">
        <f aca="false">IF(R41&lt;&gt;"",VLOOKUP(R41,$B$5:$L$106,11,0),"")</f>
        <v>68 農機具等</v>
      </c>
      <c r="T41" s="93"/>
      <c r="U41" s="94" t="s">
        <v>179</v>
      </c>
      <c r="W41" s="92" t="str">
        <f aca="false">P41&amp;" "&amp;Q41</f>
        <v>306 ボイラー　翌年払い</v>
      </c>
      <c r="X41" s="71"/>
      <c r="Y41" s="71"/>
      <c r="AA41" s="52" t="n">
        <v>36</v>
      </c>
      <c r="AB41" s="100"/>
      <c r="AC41" s="52"/>
      <c r="AD41" s="101"/>
      <c r="AF41" s="52" t="str">
        <f aca="false">IF(ISERROR(VALUE(MID(AD41,1,3))),"",VALUE(MID(VLOOKUP(VALUE(MID(AD41,1,3)),$P$5:$W$120,4,0),1,3)))</f>
        <v/>
      </c>
      <c r="AG41" s="94" t="str">
        <f aca="false">IF(AF41&lt;&gt;"",VLOOKUP(AF41,$B$5:$L$106,11,0),"")</f>
        <v/>
      </c>
      <c r="AH41" s="88"/>
      <c r="AI41" s="52" t="str">
        <f aca="false">IF(ISERR(VALUE(MID(AD41,1,3))),"",VALUE(MID(VLOOKUP(VALUE(MID(AD41,1,3)),$P$5:$W$120,6,0),1,3)))</f>
        <v/>
      </c>
      <c r="AJ41" s="94" t="str">
        <f aca="false">IF(AI41&lt;&gt;"",VLOOKUP(AI41,$B$5:$L$106,11,0),"")</f>
        <v/>
      </c>
      <c r="AK41" s="102" t="n">
        <f aca="false">AH41</f>
        <v>0</v>
      </c>
      <c r="AM41" s="103" t="n">
        <f aca="false">IF(AG41=$AM$3,IF($AM$4="借方残",AH41+AM40,AM40-AH41),IF(AJ41=$AM$3,IF($AM$4="借方残",AM40-AK41,AK41+AM40),AM40))</f>
        <v>0</v>
      </c>
      <c r="AO41" s="105" t="str">
        <f aca="false">IF($AO$3="","",IF(OR(AG41=$AO$3,AJ41=$AO$3),1,""))</f>
        <v/>
      </c>
      <c r="AP41" s="105" t="str">
        <f aca="false">IF(AO41=1,COUNTIF($AO$6:AO41,"=1"),"")</f>
        <v/>
      </c>
      <c r="AQ41" s="106" t="str">
        <f aca="false">IF($AO$3="","",IF(AG41=$AO$3,"借",IF(AJ41=$AO$3,"貸","")))</f>
        <v/>
      </c>
    </row>
    <row r="42" customFormat="false" ht="12.8" hidden="false" customHeight="false" outlineLevel="0" collapsed="false">
      <c r="B42" s="104" t="n">
        <v>78</v>
      </c>
      <c r="C42" s="71" t="s">
        <v>180</v>
      </c>
      <c r="D42" s="0" t="s">
        <v>177</v>
      </c>
      <c r="E42" s="90"/>
      <c r="F42" s="114"/>
      <c r="G42" s="90" t="n">
        <f aca="false">SUMIF($AG$6:$AG$1000,$L42,$AH$6:$AH$1000)</f>
        <v>0</v>
      </c>
      <c r="H42" s="90" t="n">
        <f aca="false">SUMIF($AJ$6:$AJ$1000,$L42,$AK$6:$AK$1000)</f>
        <v>0</v>
      </c>
      <c r="I42" s="115"/>
      <c r="J42" s="116" t="n">
        <f aca="false">F42+H42-G42</f>
        <v>0</v>
      </c>
      <c r="L42" s="92" t="str">
        <f aca="false">IF(B42="","",B42&amp;" "&amp;C42)</f>
        <v>78 _営農貸越</v>
      </c>
      <c r="M42" s="52" t="s">
        <v>181</v>
      </c>
      <c r="N42" s="52" t="s">
        <v>182</v>
      </c>
      <c r="O42" s="52" t="n">
        <v>38</v>
      </c>
      <c r="P42" s="0" t="n">
        <v>307</v>
      </c>
      <c r="R42" s="93"/>
      <c r="S42" s="94" t="str">
        <f aca="false">IF(R42&lt;&gt;"",VLOOKUP(R42,$B$5:$L$106,11,0),"")</f>
        <v/>
      </c>
      <c r="T42" s="93"/>
      <c r="U42" s="94" t="str">
        <f aca="false">IF(T42&lt;&gt;"",VLOOKUP(T42,$B$5:$L$106,11,0),"")</f>
        <v/>
      </c>
      <c r="W42" s="92" t="str">
        <f aca="false">P42&amp;" "&amp;Q42</f>
        <v>307</v>
      </c>
      <c r="X42" s="71"/>
      <c r="Y42" s="71"/>
      <c r="AA42" s="52" t="n">
        <v>37</v>
      </c>
      <c r="AB42" s="100"/>
      <c r="AC42" s="52"/>
      <c r="AD42" s="101"/>
      <c r="AF42" s="52" t="str">
        <f aca="false">IF(ISERROR(VALUE(MID(AD42,1,3))),"",VALUE(MID(VLOOKUP(VALUE(MID(AD42,1,3)),$P$5:$W$120,4,0),1,3)))</f>
        <v/>
      </c>
      <c r="AG42" s="94" t="str">
        <f aca="false">IF(AF42&lt;&gt;"",VLOOKUP(AF42,$B$5:$L$106,11,0),"")</f>
        <v/>
      </c>
      <c r="AH42" s="88"/>
      <c r="AI42" s="52" t="str">
        <f aca="false">IF(ISERR(VALUE(MID(AD42,1,3))),"",VALUE(MID(VLOOKUP(VALUE(MID(AD42,1,3)),$P$5:$W$120,6,0),1,3)))</f>
        <v/>
      </c>
      <c r="AJ42" s="94" t="str">
        <f aca="false">IF(AI42&lt;&gt;"",VLOOKUP(AI42,$B$5:$L$106,11,0),"")</f>
        <v/>
      </c>
      <c r="AK42" s="102" t="n">
        <f aca="false">AH42</f>
        <v>0</v>
      </c>
      <c r="AM42" s="103" t="n">
        <f aca="false">IF(AG42=$AM$3,IF($AM$4="借方残",AH42+AM41,AM41-AH42),IF(AJ42=$AM$3,IF($AM$4="借方残",AM41-AK42,AK42+AM41),AM41))</f>
        <v>0</v>
      </c>
      <c r="AO42" s="105" t="str">
        <f aca="false">IF($AO$3="","",IF(OR(AG42=$AO$3,AJ42=$AO$3),1,""))</f>
        <v/>
      </c>
      <c r="AP42" s="105" t="str">
        <f aca="false">IF(AO42=1,COUNTIF($AO$6:AO42,"=1"),"")</f>
        <v/>
      </c>
      <c r="AQ42" s="106" t="str">
        <f aca="false">IF($AO$3="","",IF(AG42=$AO$3,"借",IF(AJ42=$AO$3,"貸","")))</f>
        <v/>
      </c>
    </row>
    <row r="43" customFormat="false" ht="12.8" hidden="false" customHeight="false" outlineLevel="0" collapsed="false">
      <c r="B43" s="104" t="n">
        <v>79</v>
      </c>
      <c r="C43" s="71" t="s">
        <v>183</v>
      </c>
      <c r="D43" s="0" t="s">
        <v>177</v>
      </c>
      <c r="E43" s="90"/>
      <c r="F43" s="114"/>
      <c r="G43" s="90" t="n">
        <f aca="false">SUMIF($AG$6:$AG$1000,$L43,$AH$6:$AH$1000)</f>
        <v>0</v>
      </c>
      <c r="H43" s="90" t="n">
        <f aca="false">SUMIF($AJ$6:$AJ$1000,$L43,$AK$6:$AK$1000)</f>
        <v>0</v>
      </c>
      <c r="I43" s="115"/>
      <c r="J43" s="116" t="n">
        <f aca="false">F43+H43-G43</f>
        <v>0</v>
      </c>
      <c r="L43" s="92" t="str">
        <f aca="false">IF(B43="","",B43&amp;" "&amp;C43)</f>
        <v>79 _仕入先１</v>
      </c>
      <c r="M43" s="52" t="s">
        <v>181</v>
      </c>
      <c r="N43" s="52" t="s">
        <v>182</v>
      </c>
      <c r="O43" s="52" t="n">
        <v>39</v>
      </c>
      <c r="R43" s="93"/>
      <c r="S43" s="94" t="str">
        <f aca="false">IF(R43&lt;&gt;"",VLOOKUP(R43,$B$5:$L$106,11,0),"")</f>
        <v/>
      </c>
      <c r="T43" s="93"/>
      <c r="U43" s="94" t="str">
        <f aca="false">IF(T43&lt;&gt;"",VLOOKUP(T43,$B$5:$L$106,11,0),"")</f>
        <v/>
      </c>
      <c r="W43" s="92" t="str">
        <f aca="false">P43&amp;" "&amp;Q43</f>
        <v> </v>
      </c>
      <c r="X43" s="71"/>
      <c r="Y43" s="71"/>
      <c r="AA43" s="52" t="n">
        <v>38</v>
      </c>
      <c r="AB43" s="100"/>
      <c r="AC43" s="52"/>
      <c r="AD43" s="101" t="str">
        <f aca="false">IF(AC43&lt;&gt;"",VLOOKUP(AC43,$P$5:W$120,8,0),"")</f>
        <v/>
      </c>
      <c r="AF43" s="52" t="str">
        <f aca="false">IF(ISERROR(VALUE(MID(AD43,1,3))),"",VALUE(MID(VLOOKUP(VALUE(MID(AD43,1,3)),$P$5:$W$120,4,0),1,3)))</f>
        <v/>
      </c>
      <c r="AG43" s="94" t="str">
        <f aca="false">IF(AF43&lt;&gt;"",VLOOKUP(AF43,$B$5:$L$106,11,0),"")</f>
        <v/>
      </c>
      <c r="AH43" s="88"/>
      <c r="AI43" s="52" t="str">
        <f aca="false">IF(ISERR(VALUE(MID(AD43,1,3))),"",VALUE(MID(VLOOKUP(VALUE(MID(AD43,1,3)),$P$5:$W$120,6,0),1,3)))</f>
        <v/>
      </c>
      <c r="AJ43" s="94" t="str">
        <f aca="false">IF(AI43&lt;&gt;"",VLOOKUP(AI43,$B$5:$L$106,11,0),"")</f>
        <v/>
      </c>
      <c r="AK43" s="102" t="n">
        <f aca="false">AH43</f>
        <v>0</v>
      </c>
      <c r="AM43" s="103" t="n">
        <f aca="false">IF(AG43=$AM$3,IF($AM$4="借方残",AH43+AM42,AM42-AH43),IF(AJ43=$AM$3,IF($AM$4="借方残",AM42-AK43,AK43+AM42),AM42))</f>
        <v>0</v>
      </c>
      <c r="AO43" s="105" t="str">
        <f aca="false">IF($AO$3="","",IF(OR(AG43=$AO$3,AJ43=$AO$3),1,""))</f>
        <v/>
      </c>
      <c r="AP43" s="105" t="str">
        <f aca="false">IF(AO43=1,COUNTIF($AO$6:AO43,"=1"),"")</f>
        <v/>
      </c>
      <c r="AQ43" s="106" t="str">
        <f aca="false">IF($AO$3="","",IF(AG43=$AO$3,"借",IF(AJ43=$AO$3,"貸","")))</f>
        <v/>
      </c>
    </row>
    <row r="44" customFormat="false" ht="12.8" hidden="false" customHeight="false" outlineLevel="0" collapsed="false">
      <c r="B44" s="104" t="n">
        <v>80</v>
      </c>
      <c r="C44" s="71" t="s">
        <v>184</v>
      </c>
      <c r="D44" s="0" t="s">
        <v>177</v>
      </c>
      <c r="E44" s="90"/>
      <c r="F44" s="114"/>
      <c r="G44" s="90" t="n">
        <f aca="false">SUMIF($AG$6:$AG$1000,$L44,$AH$6:$AH$1000)</f>
        <v>0</v>
      </c>
      <c r="H44" s="90" t="n">
        <f aca="false">SUMIF($AJ$6:$AJ$1000,$L44,$AK$6:$AK$1000)</f>
        <v>0</v>
      </c>
      <c r="I44" s="115"/>
      <c r="J44" s="116" t="n">
        <f aca="false">F44+H44-G44</f>
        <v>0</v>
      </c>
      <c r="L44" s="92" t="str">
        <f aca="false">IF(B44="","",B44&amp;" "&amp;C44)</f>
        <v>80 _仕入先２</v>
      </c>
      <c r="M44" s="52" t="s">
        <v>181</v>
      </c>
      <c r="N44" s="52" t="s">
        <v>182</v>
      </c>
      <c r="O44" s="52" t="n">
        <v>40</v>
      </c>
      <c r="P44" s="0" t="n">
        <v>400</v>
      </c>
      <c r="Q44" s="0" t="s">
        <v>185</v>
      </c>
      <c r="R44" s="93"/>
      <c r="S44" s="94" t="str">
        <f aca="false">IF(R44&lt;&gt;"",VLOOKUP(R44,$B$5:$L$106,11,0),"")</f>
        <v/>
      </c>
      <c r="T44" s="93"/>
      <c r="U44" s="94" t="str">
        <f aca="false">IF(T44&lt;&gt;"",VLOOKUP(T44,$B$5:$L$106,11,0),"")</f>
        <v/>
      </c>
      <c r="W44" s="92" t="str">
        <f aca="false">P44&amp;" "&amp;Q44</f>
        <v>400 －事業主取引・決算－</v>
      </c>
      <c r="X44" s="71"/>
      <c r="Y44" s="71"/>
      <c r="AA44" s="52" t="n">
        <v>39</v>
      </c>
      <c r="AB44" s="100"/>
      <c r="AC44" s="52"/>
      <c r="AD44" s="101" t="str">
        <f aca="false">IF(AC44&lt;&gt;"",VLOOKUP(AC44,$P$5:W$120,8,0),"")</f>
        <v/>
      </c>
      <c r="AF44" s="52" t="str">
        <f aca="false">IF(ISERROR(VALUE(MID(AD44,1,3))),"",VALUE(MID(VLOOKUP(VALUE(MID(AD44,1,3)),$P$5:$W$120,4,0),1,3)))</f>
        <v/>
      </c>
      <c r="AG44" s="94" t="str">
        <f aca="false">IF(AF44&lt;&gt;"",VLOOKUP(AF44,$B$5:$L$106,11,0),"")</f>
        <v/>
      </c>
      <c r="AH44" s="88"/>
      <c r="AI44" s="52" t="str">
        <f aca="false">IF(ISERR(VALUE(MID(AD44,1,3))),"",VALUE(MID(VLOOKUP(VALUE(MID(AD44,1,3)),$P$5:$W$120,6,0),1,3)))</f>
        <v/>
      </c>
      <c r="AJ44" s="94" t="str">
        <f aca="false">IF(AI44&lt;&gt;"",VLOOKUP(AI44,$B$5:$L$106,11,0),"")</f>
        <v/>
      </c>
      <c r="AK44" s="102" t="n">
        <f aca="false">AH44</f>
        <v>0</v>
      </c>
      <c r="AM44" s="103" t="n">
        <f aca="false">IF(AG44=$AM$3,IF($AM$4="借方残",AH44+AM43,AM43-AH44),IF(AJ44=$AM$3,IF($AM$4="借方残",AM43-AK44,AK44+AM43),AM43))</f>
        <v>0</v>
      </c>
      <c r="AO44" s="105" t="str">
        <f aca="false">IF($AO$3="","",IF(OR(AG44=$AO$3,AJ44=$AO$3),1,""))</f>
        <v/>
      </c>
      <c r="AP44" s="105" t="str">
        <f aca="false">IF(AO44=1,COUNTIF($AO$6:AO44,"=1"),"")</f>
        <v/>
      </c>
      <c r="AQ44" s="106" t="str">
        <f aca="false">IF($AO$3="","",IF(AG44=$AO$3,"借",IF(AJ44=$AO$3,"貸","")))</f>
        <v/>
      </c>
    </row>
    <row r="45" customFormat="false" ht="12.8" hidden="false" customHeight="false" outlineLevel="0" collapsed="false">
      <c r="B45" s="87" t="n">
        <v>81</v>
      </c>
      <c r="C45" s="0" t="s">
        <v>186</v>
      </c>
      <c r="D45" s="0" t="s">
        <v>177</v>
      </c>
      <c r="E45" s="90"/>
      <c r="F45" s="114"/>
      <c r="G45" s="90" t="n">
        <f aca="false">SUMIF($AG$6:$AG$1000,$L45,$AH$6:$AH$1000)</f>
        <v>0</v>
      </c>
      <c r="H45" s="90" t="n">
        <f aca="false">SUMIF($AJ$6:$AJ$1000,$L45,$AK$6:$AK$1000)</f>
        <v>0</v>
      </c>
      <c r="I45" s="115"/>
      <c r="J45" s="116" t="n">
        <f aca="false">F45+H45-G45</f>
        <v>0</v>
      </c>
      <c r="L45" s="92" t="str">
        <f aca="false">IF(B45="","",B45&amp;" "&amp;C45)</f>
        <v>81 借　入　金</v>
      </c>
      <c r="O45" s="52" t="n">
        <v>41</v>
      </c>
      <c r="P45" s="0" t="n">
        <v>401</v>
      </c>
      <c r="Q45" s="0" t="s">
        <v>187</v>
      </c>
      <c r="R45" s="93" t="n">
        <v>97</v>
      </c>
      <c r="S45" s="94" t="str">
        <f aca="false">IF(R45&lt;&gt;"",VLOOKUP(R45,$B$5:$L$106,11,0),"")</f>
        <v>97 事業主貸</v>
      </c>
      <c r="T45" s="93" t="n">
        <v>68</v>
      </c>
      <c r="U45" s="94" t="str">
        <f aca="false">IF(T45&lt;&gt;"",VLOOKUP(T45,$B$5:$L$106,11,0),"")</f>
        <v>68 農機具等</v>
      </c>
      <c r="W45" s="92" t="str">
        <f aca="false">P45&amp;" "&amp;Q45</f>
        <v>401 ボイラー補助金　圧縮</v>
      </c>
      <c r="X45" s="71"/>
      <c r="Y45" s="117" t="s">
        <v>188</v>
      </c>
      <c r="AA45" s="52" t="n">
        <v>40</v>
      </c>
      <c r="AB45" s="100"/>
      <c r="AC45" s="52"/>
      <c r="AD45" s="94" t="str">
        <f aca="false">IF(AC45&lt;&gt;"",VLOOKUP(AC45,$P$5:W$120,8,0),"")</f>
        <v/>
      </c>
      <c r="AF45" s="52" t="str">
        <f aca="false">IF(ISERROR(VALUE(MID(AD45,1,3))),"",VALUE(MID(VLOOKUP(VALUE(MID(AD45,1,3)),$P$5:$W$120,4,0),1,3)))</f>
        <v/>
      </c>
      <c r="AG45" s="94" t="str">
        <f aca="false">IF(AF45&lt;&gt;"",VLOOKUP(AF45,$B$5:$L$106,11,0),"")</f>
        <v/>
      </c>
      <c r="AH45" s="88"/>
      <c r="AI45" s="52" t="str">
        <f aca="false">IF(ISERR(VALUE(MID(AD45,1,3))),"",VALUE(MID(VLOOKUP(VALUE(MID(AD45,1,3)),$P$5:$W$120,6,0),1,3)))</f>
        <v/>
      </c>
      <c r="AJ45" s="94" t="str">
        <f aca="false">IF(AI45&lt;&gt;"",VLOOKUP(AI45,$B$5:$L$106,11,0),"")</f>
        <v/>
      </c>
      <c r="AK45" s="102" t="n">
        <f aca="false">AH45</f>
        <v>0</v>
      </c>
      <c r="AM45" s="103" t="n">
        <f aca="false">IF(AG45=$AM$3,IF($AM$4="借方残",AH45+AM44,AM44-AH45),IF(AJ45=$AM$3,IF($AM$4="借方残",AM44-AK45,AK45+AM44),AM44))</f>
        <v>0</v>
      </c>
      <c r="AO45" s="105" t="str">
        <f aca="false">IF($AO$3="","",IF(OR(AG45=$AO$3,AJ45=$AO$3),1,""))</f>
        <v/>
      </c>
      <c r="AP45" s="105" t="str">
        <f aca="false">IF(AO45=1,COUNTIF($AO$6:AO45,"=1"),"")</f>
        <v/>
      </c>
      <c r="AQ45" s="106" t="str">
        <f aca="false">IF($AO$3="","",IF(AG45=$AO$3,"借",IF(AJ45=$AO$3,"貸","")))</f>
        <v/>
      </c>
    </row>
    <row r="46" customFormat="false" ht="12" hidden="false" customHeight="false" outlineLevel="0" collapsed="false">
      <c r="B46" s="104" t="n">
        <v>82</v>
      </c>
      <c r="C46" s="71" t="s">
        <v>189</v>
      </c>
      <c r="D46" s="71" t="s">
        <v>177</v>
      </c>
      <c r="E46" s="90"/>
      <c r="F46" s="114"/>
      <c r="G46" s="90" t="n">
        <f aca="false">SUMIF($AG$6:$AG$1000,$L46,$AH$6:$AH$1000)</f>
        <v>0</v>
      </c>
      <c r="H46" s="90" t="n">
        <f aca="false">SUMIF($AJ$6:$AJ$1000,$L46,$AK$6:$AK$1000)</f>
        <v>0</v>
      </c>
      <c r="I46" s="115"/>
      <c r="J46" s="116" t="n">
        <f aca="false">F46+H46-G46</f>
        <v>0</v>
      </c>
      <c r="L46" s="92" t="str">
        <f aca="false">IF(B46="","",B46&amp;" "&amp;C46)</f>
        <v>82 _青年等就農資金</v>
      </c>
      <c r="M46" s="52" t="s">
        <v>190</v>
      </c>
      <c r="N46" s="52" t="s">
        <v>182</v>
      </c>
      <c r="O46" s="52" t="n">
        <v>42</v>
      </c>
      <c r="P46" s="0" t="n">
        <v>402</v>
      </c>
      <c r="Q46" s="0" t="s">
        <v>191</v>
      </c>
      <c r="R46" s="93"/>
      <c r="S46" s="94" t="s">
        <v>192</v>
      </c>
      <c r="T46" s="93" t="n">
        <v>93</v>
      </c>
      <c r="U46" s="94" t="str">
        <f aca="false">IF(T46&lt;&gt;"",VLOOKUP(T46,$B$5:$L$106,11,0),"")</f>
        <v>93 _家関　ガソリン軽油</v>
      </c>
      <c r="W46" s="92" t="str">
        <f aca="false">P46&amp;" "&amp;Q46</f>
        <v>402 ガソリン営農分</v>
      </c>
      <c r="X46" s="71"/>
      <c r="Y46" s="71"/>
      <c r="AA46" s="52" t="n">
        <v>41</v>
      </c>
      <c r="AB46" s="100"/>
      <c r="AC46" s="52"/>
      <c r="AD46" s="94" t="str">
        <f aca="false">IF(AC46&lt;&gt;"",VLOOKUP(AC46,$P$5:W$120,8,0),"")</f>
        <v/>
      </c>
      <c r="AF46" s="52" t="str">
        <f aca="false">IF(ISERROR(VALUE(MID(AD46,1,3))),"",VALUE(MID(VLOOKUP(VALUE(MID(AD46,1,3)),$P$5:$W$120,4,0),1,3)))</f>
        <v/>
      </c>
      <c r="AG46" s="94" t="str">
        <f aca="false">IF(AF46&lt;&gt;"",VLOOKUP(AF46,$B$5:$L$106,11,0),"")</f>
        <v/>
      </c>
      <c r="AH46" s="88"/>
      <c r="AI46" s="52" t="str">
        <f aca="false">IF(ISERR(VALUE(MID(AD46,1,3))),"",VALUE(MID(VLOOKUP(VALUE(MID(AD46,1,3)),$P$5:$W$120,6,0),1,3)))</f>
        <v/>
      </c>
      <c r="AJ46" s="94" t="str">
        <f aca="false">IF(AI46&lt;&gt;"",VLOOKUP(AI46,$B$5:$L$106,11,0),"")</f>
        <v/>
      </c>
      <c r="AK46" s="102" t="n">
        <f aca="false">AH46</f>
        <v>0</v>
      </c>
      <c r="AM46" s="103" t="n">
        <f aca="false">IF(AG46=$AM$3,IF($AM$4="借方残",AH46+AM45,AM45-AH46),IF(AJ46=$AM$3,IF($AM$4="借方残",AM45-AK46,AK46+AM45),AM45))</f>
        <v>0</v>
      </c>
      <c r="AO46" s="105" t="str">
        <f aca="false">IF($AO$3="","",IF(OR(AG46=$AO$3,AJ46=$AO$3),1,""))</f>
        <v/>
      </c>
      <c r="AP46" s="105" t="str">
        <f aca="false">IF(AO46=1,COUNTIF($AO$6:AO46,"=1"),"")</f>
        <v/>
      </c>
      <c r="AQ46" s="106" t="str">
        <f aca="false">IF($AO$3="","",IF(AG46=$AO$3,"借",IF(AJ46=$AO$3,"貸","")))</f>
        <v/>
      </c>
    </row>
    <row r="47" customFormat="false" ht="12" hidden="false" customHeight="false" outlineLevel="0" collapsed="false">
      <c r="B47" s="104" t="n">
        <v>83</v>
      </c>
      <c r="C47" s="71" t="s">
        <v>193</v>
      </c>
      <c r="D47" s="71" t="s">
        <v>177</v>
      </c>
      <c r="E47" s="90"/>
      <c r="F47" s="114"/>
      <c r="G47" s="90" t="n">
        <f aca="false">SUMIF($AG$6:$AG$1000,$L47,$AH$6:$AH$1000)</f>
        <v>0</v>
      </c>
      <c r="H47" s="90" t="n">
        <f aca="false">SUMIF($AJ$6:$AJ$1000,$L47,$AK$6:$AK$1000)</f>
        <v>0</v>
      </c>
      <c r="I47" s="115"/>
      <c r="J47" s="116" t="n">
        <f aca="false">F47+H47-G47</f>
        <v>0</v>
      </c>
      <c r="L47" s="92" t="str">
        <f aca="false">IF(B47="","",B47&amp;" "&amp;C47)</f>
        <v>83 _スーパーＬ資金</v>
      </c>
      <c r="M47" s="52" t="s">
        <v>190</v>
      </c>
      <c r="N47" s="52" t="s">
        <v>182</v>
      </c>
      <c r="O47" s="52" t="n">
        <v>43</v>
      </c>
      <c r="P47" s="0" t="n">
        <v>403</v>
      </c>
      <c r="Q47" s="0" t="s">
        <v>194</v>
      </c>
      <c r="R47" s="93"/>
      <c r="S47" s="94" t="s">
        <v>195</v>
      </c>
      <c r="T47" s="93" t="n">
        <v>67</v>
      </c>
      <c r="U47" s="94" t="str">
        <f aca="false">IF(T47&lt;&gt;"",VLOOKUP(T47,$B$5:$L$106,11,0),"")</f>
        <v>67 建物・構築物</v>
      </c>
      <c r="W47" s="92" t="str">
        <f aca="false">P47&amp;" "&amp;Q47</f>
        <v>403 減価償却　建物・構築</v>
      </c>
      <c r="X47" s="71"/>
      <c r="Y47" s="71"/>
      <c r="AA47" s="52" t="n">
        <v>42</v>
      </c>
      <c r="AB47" s="100"/>
      <c r="AC47" s="52"/>
      <c r="AD47" s="94" t="str">
        <f aca="false">IF(AC47&lt;&gt;"",VLOOKUP(AC47,$P$5:W$120,8,0),"")</f>
        <v/>
      </c>
      <c r="AF47" s="52" t="str">
        <f aca="false">IF(ISERROR(VALUE(MID(AD47,1,3))),"",VALUE(MID(VLOOKUP(VALUE(MID(AD47,1,3)),$P$5:$W$120,4,0),1,3)))</f>
        <v/>
      </c>
      <c r="AG47" s="94" t="str">
        <f aca="false">IF(AF47&lt;&gt;"",VLOOKUP(AF47,$B$5:$L$106,11,0),"")</f>
        <v/>
      </c>
      <c r="AH47" s="88"/>
      <c r="AI47" s="52" t="str">
        <f aca="false">IF(ISERR(VALUE(MID(AD47,1,3))),"",VALUE(MID(VLOOKUP(VALUE(MID(AD47,1,3)),$P$5:$W$120,6,0),1,3)))</f>
        <v/>
      </c>
      <c r="AJ47" s="94" t="str">
        <f aca="false">IF(AI47&lt;&gt;"",VLOOKUP(AI47,$B$5:$L$106,11,0),"")</f>
        <v/>
      </c>
      <c r="AK47" s="102" t="n">
        <f aca="false">AH47</f>
        <v>0</v>
      </c>
      <c r="AM47" s="103" t="n">
        <f aca="false">IF(AG47=$AM$3,IF($AM$4="借方残",AH47+AM46,AM46-AH47),IF(AJ47=$AM$3,IF($AM$4="借方残",AM46-AK47,AK47+AM46),AM46))</f>
        <v>0</v>
      </c>
      <c r="AO47" s="105" t="str">
        <f aca="false">IF($AO$3="","",IF(OR(AG47=$AO$3,AJ47=$AO$3),1,""))</f>
        <v/>
      </c>
      <c r="AP47" s="105" t="str">
        <f aca="false">IF(AO47=1,COUNTIF($AO$6:AO47,"=1"),"")</f>
        <v/>
      </c>
      <c r="AQ47" s="106" t="str">
        <f aca="false">IF($AO$3="","",IF(AG47=$AO$3,"借",IF(AJ47=$AO$3,"貸","")))</f>
        <v/>
      </c>
    </row>
    <row r="48" customFormat="false" ht="12" hidden="false" customHeight="false" outlineLevel="0" collapsed="false">
      <c r="B48" s="104" t="n">
        <v>84</v>
      </c>
      <c r="C48" s="71" t="s">
        <v>196</v>
      </c>
      <c r="D48" s="71" t="s">
        <v>177</v>
      </c>
      <c r="E48" s="90"/>
      <c r="F48" s="114"/>
      <c r="G48" s="90" t="n">
        <f aca="false">SUMIF($AG$6:$AG$1000,$L48,$AH$6:$AH$1000)</f>
        <v>0</v>
      </c>
      <c r="H48" s="90" t="n">
        <f aca="false">SUMIF($AJ$6:$AJ$1000,$L48,$AK$6:$AK$1000)</f>
        <v>0</v>
      </c>
      <c r="I48" s="115"/>
      <c r="J48" s="116" t="n">
        <f aca="false">F48+H48-G48</f>
        <v>0</v>
      </c>
      <c r="L48" s="92" t="str">
        <f aca="false">IF(B48="","",B48&amp;" "&amp;C48)</f>
        <v>84 _農業近代化資金</v>
      </c>
      <c r="M48" s="52" t="s">
        <v>190</v>
      </c>
      <c r="N48" s="52" t="s">
        <v>182</v>
      </c>
      <c r="O48" s="52" t="n">
        <v>44</v>
      </c>
      <c r="P48" s="0" t="n">
        <v>404</v>
      </c>
      <c r="Q48" s="0" t="s">
        <v>197</v>
      </c>
      <c r="R48" s="93" t="n">
        <v>31</v>
      </c>
      <c r="S48" s="94" t="str">
        <f aca="false">IF(R48&lt;&gt;"",VLOOKUP(R48,$B$5:$L$106,11,0),"")</f>
        <v>31 減価償却費</v>
      </c>
      <c r="T48" s="93" t="n">
        <v>68</v>
      </c>
      <c r="U48" s="94" t="str">
        <f aca="false">IF(T48&lt;&gt;"",VLOOKUP(T48,$B$5:$L$106,11,0),"")</f>
        <v>68 農機具等</v>
      </c>
      <c r="W48" s="92" t="str">
        <f aca="false">P48&amp;" "&amp;Q48</f>
        <v>404 減価償却　農機具等</v>
      </c>
      <c r="X48" s="71"/>
      <c r="Y48" s="71"/>
      <c r="AA48" s="52" t="n">
        <v>43</v>
      </c>
      <c r="AB48" s="100"/>
      <c r="AC48" s="52"/>
      <c r="AD48" s="94" t="str">
        <f aca="false">IF(AC48&lt;&gt;"",VLOOKUP(AC48,$P$5:W$120,8,0),"")</f>
        <v/>
      </c>
      <c r="AF48" s="52" t="str">
        <f aca="false">IF(ISERROR(VALUE(MID(AD48,1,3))),"",VALUE(MID(VLOOKUP(VALUE(MID(AD48,1,3)),$P$5:$W$120,4,0),1,3)))</f>
        <v/>
      </c>
      <c r="AG48" s="94" t="str">
        <f aca="false">IF(AF48&lt;&gt;"",VLOOKUP(AF48,$B$5:$L$106,11,0),"")</f>
        <v/>
      </c>
      <c r="AH48" s="88"/>
      <c r="AI48" s="52" t="str">
        <f aca="false">IF(ISERR(VALUE(MID(AD48,1,3))),"",VALUE(MID(VLOOKUP(VALUE(MID(AD48,1,3)),$P$5:$W$120,6,0),1,3)))</f>
        <v/>
      </c>
      <c r="AJ48" s="94" t="str">
        <f aca="false">IF(AI48&lt;&gt;"",VLOOKUP(AI48,$B$5:$L$106,11,0),"")</f>
        <v/>
      </c>
      <c r="AK48" s="102" t="n">
        <f aca="false">AH48</f>
        <v>0</v>
      </c>
      <c r="AM48" s="103" t="n">
        <f aca="false">IF(AG48=$AM$3,IF($AM$4="借方残",AH48+AM47,AM47-AH48),IF(AJ48=$AM$3,IF($AM$4="借方残",AM47-AK48,AK48+AM47),AM47))</f>
        <v>0</v>
      </c>
      <c r="AO48" s="105" t="str">
        <f aca="false">IF($AO$3="","",IF(OR(AG48=$AO$3,AJ48=$AO$3),1,""))</f>
        <v/>
      </c>
      <c r="AP48" s="105" t="str">
        <f aca="false">IF(AO48=1,COUNTIF($AO$6:AO48,"=1"),"")</f>
        <v/>
      </c>
      <c r="AQ48" s="106" t="str">
        <f aca="false">IF($AO$3="","",IF(AG48=$AO$3,"借",IF(AJ48=$AO$3,"貸","")))</f>
        <v/>
      </c>
    </row>
    <row r="49" customFormat="false" ht="12.8" hidden="false" customHeight="false" outlineLevel="0" collapsed="false">
      <c r="B49" s="87" t="n">
        <v>85</v>
      </c>
      <c r="C49" s="0" t="s">
        <v>198</v>
      </c>
      <c r="D49" s="0" t="s">
        <v>177</v>
      </c>
      <c r="E49" s="90"/>
      <c r="F49" s="114"/>
      <c r="G49" s="90" t="n">
        <f aca="false">SUMIF($AG$6:$AG$1000,$L49,$AH$6:$AH$1000)</f>
        <v>0</v>
      </c>
      <c r="H49" s="90" t="n">
        <f aca="false">SUMIF($AJ$6:$AJ$1000,$L49,$AK$6:$AK$1000)</f>
        <v>0</v>
      </c>
      <c r="I49" s="115"/>
      <c r="J49" s="116" t="n">
        <f aca="false">F49+H49-G49</f>
        <v>0</v>
      </c>
      <c r="L49" s="92" t="str">
        <f aca="false">IF(B49="","",B49&amp;" "&amp;C49)</f>
        <v>85 未　払　金</v>
      </c>
      <c r="O49" s="52" t="n">
        <v>45</v>
      </c>
      <c r="R49" s="93"/>
      <c r="S49" s="94" t="str">
        <f aca="false">IF(R49&lt;&gt;"",VLOOKUP(R49,$B$5:$L$106,11,0),"")</f>
        <v/>
      </c>
      <c r="T49" s="93"/>
      <c r="U49" s="94" t="str">
        <f aca="false">IF(T49&lt;&gt;"",VLOOKUP(T49,$B$5:$L$106,11,0),"")</f>
        <v/>
      </c>
      <c r="W49" s="92" t="str">
        <f aca="false">P49&amp;" "&amp;Q49</f>
        <v> </v>
      </c>
      <c r="X49" s="71"/>
      <c r="Y49" s="71"/>
      <c r="AA49" s="52" t="n">
        <v>44</v>
      </c>
      <c r="AB49" s="100"/>
      <c r="AC49" s="52"/>
      <c r="AD49" s="94" t="str">
        <f aca="false">IF(AC49&lt;&gt;"",VLOOKUP(AC49,$P$5:W$120,8,0),"")</f>
        <v/>
      </c>
      <c r="AF49" s="52" t="str">
        <f aca="false">IF(ISERROR(VALUE(MID(AD49,1,3))),"",VALUE(MID(VLOOKUP(VALUE(MID(AD49,1,3)),$P$5:$W$120,4,0),1,3)))</f>
        <v/>
      </c>
      <c r="AG49" s="94" t="str">
        <f aca="false">IF(AF49&lt;&gt;"",VLOOKUP(AF49,$B$5:$L$106,11,0),"")</f>
        <v/>
      </c>
      <c r="AH49" s="88"/>
      <c r="AI49" s="52" t="str">
        <f aca="false">IF(ISERR(VALUE(MID(AD49,1,3))),"",VALUE(MID(VLOOKUP(VALUE(MID(AD49,1,3)),$P$5:$W$120,6,0),1,3)))</f>
        <v/>
      </c>
      <c r="AJ49" s="94" t="str">
        <f aca="false">IF(AI49&lt;&gt;"",VLOOKUP(AI49,$B$5:$L$106,11,0),"")</f>
        <v/>
      </c>
      <c r="AK49" s="102" t="n">
        <f aca="false">AH49</f>
        <v>0</v>
      </c>
      <c r="AM49" s="103" t="n">
        <f aca="false">IF(AG49=$AM$3,IF($AM$4="借方残",AH49+AM48,AM48-AH49),IF(AJ49=$AM$3,IF($AM$4="借方残",AM48-AK49,AK49+AM48),AM48))</f>
        <v>0</v>
      </c>
      <c r="AO49" s="105" t="str">
        <f aca="false">IF($AO$3="","",IF(OR(AG49=$AO$3,AJ49=$AO$3),1,""))</f>
        <v/>
      </c>
      <c r="AP49" s="105" t="str">
        <f aca="false">IF(AO49=1,COUNTIF($AO$6:AO49,"=1"),"")</f>
        <v/>
      </c>
      <c r="AQ49" s="106" t="str">
        <f aca="false">IF($AO$3="","",IF(AG49=$AO$3,"借",IF(AJ49=$AO$3,"貸","")))</f>
        <v/>
      </c>
    </row>
    <row r="50" customFormat="false" ht="12" hidden="false" customHeight="false" outlineLevel="0" collapsed="false">
      <c r="B50" s="87" t="n">
        <v>86</v>
      </c>
      <c r="C50" s="0" t="s">
        <v>199</v>
      </c>
      <c r="D50" s="0" t="s">
        <v>177</v>
      </c>
      <c r="E50" s="90"/>
      <c r="F50" s="114"/>
      <c r="G50" s="90" t="n">
        <f aca="false">SUMIF($AG$6:$AG$1000,$L50,$AH$6:$AH$1000)</f>
        <v>0</v>
      </c>
      <c r="H50" s="90" t="n">
        <f aca="false">SUMIF($AJ$6:$AJ$1000,$L50,$AK$6:$AK$1000)</f>
        <v>0</v>
      </c>
      <c r="I50" s="115"/>
      <c r="J50" s="116" t="n">
        <f aca="false">F50+H50-G50</f>
        <v>0</v>
      </c>
      <c r="L50" s="92" t="str">
        <f aca="false">IF(B50="","",B50&amp;" "&amp;C50)</f>
        <v>86 前　受　金</v>
      </c>
      <c r="O50" s="52" t="n">
        <v>46</v>
      </c>
      <c r="R50" s="93"/>
      <c r="S50" s="94" t="str">
        <f aca="false">IF(R50&lt;&gt;"",VLOOKUP(R50,$B$5:$L$106,11,0),"")</f>
        <v/>
      </c>
      <c r="T50" s="93"/>
      <c r="U50" s="94" t="str">
        <f aca="false">IF(T50&lt;&gt;"",VLOOKUP(T50,$B$5:$L$106,11,0),"")</f>
        <v/>
      </c>
      <c r="W50" s="92" t="str">
        <f aca="false">P50&amp;" "&amp;Q50</f>
        <v> </v>
      </c>
      <c r="X50" s="71"/>
      <c r="Y50" s="71"/>
      <c r="AA50" s="52" t="n">
        <v>45</v>
      </c>
      <c r="AB50" s="100"/>
      <c r="AC50" s="52"/>
      <c r="AD50" s="94" t="str">
        <f aca="false">IF(AC50&lt;&gt;"",VLOOKUP(AC50,$P$5:W$120,8,0),"")</f>
        <v/>
      </c>
      <c r="AF50" s="52" t="str">
        <f aca="false">IF(ISERROR(VALUE(MID(AD50,1,3))),"",VALUE(MID(VLOOKUP(VALUE(MID(AD50,1,3)),$P$5:$W$120,4,0),1,3)))</f>
        <v/>
      </c>
      <c r="AG50" s="94" t="str">
        <f aca="false">IF(AF50&lt;&gt;"",VLOOKUP(AF50,$B$5:$L$106,11,0),"")</f>
        <v/>
      </c>
      <c r="AH50" s="88"/>
      <c r="AI50" s="52" t="str">
        <f aca="false">IF(ISERR(VALUE(MID(AD50,1,3))),"",VALUE(MID(VLOOKUP(VALUE(MID(AD50,1,3)),$P$5:$W$120,6,0),1,3)))</f>
        <v/>
      </c>
      <c r="AJ50" s="94" t="str">
        <f aca="false">IF(AI50&lt;&gt;"",VLOOKUP(AI50,$B$5:$L$106,11,0),"")</f>
        <v/>
      </c>
      <c r="AK50" s="102" t="n">
        <f aca="false">AH50</f>
        <v>0</v>
      </c>
      <c r="AM50" s="103" t="n">
        <f aca="false">IF(AG50=$AM$3,IF($AM$4="借方残",AH50+AM49,AM49-AH50),IF(AJ50=$AM$3,IF($AM$4="借方残",AM49-AK50,AK50+AM49),AM49))</f>
        <v>0</v>
      </c>
      <c r="AO50" s="105" t="str">
        <f aca="false">IF($AO$3="","",IF(OR(AG50=$AO$3,AJ50=$AO$3),1,""))</f>
        <v/>
      </c>
      <c r="AP50" s="105" t="str">
        <f aca="false">IF(AO50=1,COUNTIF($AO$6:AO50,"=1"),"")</f>
        <v/>
      </c>
      <c r="AQ50" s="106" t="str">
        <f aca="false">IF($AO$3="","",IF(AG50=$AO$3,"借",IF(AJ50=$AO$3,"貸","")))</f>
        <v/>
      </c>
    </row>
    <row r="51" customFormat="false" ht="12" hidden="false" customHeight="false" outlineLevel="0" collapsed="false">
      <c r="B51" s="87" t="n">
        <v>87</v>
      </c>
      <c r="C51" s="0" t="s">
        <v>200</v>
      </c>
      <c r="D51" s="0" t="s">
        <v>177</v>
      </c>
      <c r="E51" s="90"/>
      <c r="F51" s="114"/>
      <c r="G51" s="90" t="n">
        <f aca="false">SUMIF($AG$6:$AG$1000,$L51,$AH$6:$AH$1000)</f>
        <v>0</v>
      </c>
      <c r="H51" s="90" t="n">
        <f aca="false">SUMIF($AJ$6:$AJ$1000,$L51,$AK$6:$AK$1000)</f>
        <v>0</v>
      </c>
      <c r="I51" s="115"/>
      <c r="J51" s="116" t="n">
        <f aca="false">F51+H51-G51</f>
        <v>0</v>
      </c>
      <c r="L51" s="92" t="str">
        <f aca="false">IF(B51="","",B51&amp;" "&amp;C51)</f>
        <v>87 預　り　金</v>
      </c>
      <c r="O51" s="52" t="n">
        <v>47</v>
      </c>
      <c r="R51" s="93"/>
      <c r="S51" s="94" t="str">
        <f aca="false">IF(R51&lt;&gt;"",VLOOKUP(R51,$B$5:$L$106,11,0),"")</f>
        <v/>
      </c>
      <c r="T51" s="93"/>
      <c r="U51" s="94" t="str">
        <f aca="false">IF(T51&lt;&gt;"",VLOOKUP(T51,$B$5:$L$106,11,0),"")</f>
        <v/>
      </c>
      <c r="W51" s="92" t="str">
        <f aca="false">P51&amp;" "&amp;Q51</f>
        <v> </v>
      </c>
      <c r="X51" s="71"/>
      <c r="Y51" s="71"/>
      <c r="AA51" s="52" t="n">
        <v>46</v>
      </c>
      <c r="AB51" s="100"/>
      <c r="AC51" s="52"/>
      <c r="AD51" s="94" t="str">
        <f aca="false">IF(AC51&lt;&gt;"",VLOOKUP(AC51,$P$5:W$120,8,0),"")</f>
        <v/>
      </c>
      <c r="AF51" s="52" t="str">
        <f aca="false">IF(ISERROR(VALUE(MID(AD51,1,3))),"",VALUE(MID(VLOOKUP(VALUE(MID(AD51,1,3)),$P$5:$W$120,4,0),1,3)))</f>
        <v/>
      </c>
      <c r="AG51" s="94" t="str">
        <f aca="false">IF(AF51&lt;&gt;"",VLOOKUP(AF51,$B$5:$L$106,11,0),"")</f>
        <v/>
      </c>
      <c r="AH51" s="88"/>
      <c r="AI51" s="52" t="str">
        <f aca="false">IF(ISERR(VALUE(MID(AD51,1,3))),"",VALUE(MID(VLOOKUP(VALUE(MID(AD51,1,3)),$P$5:$W$120,6,0),1,3)))</f>
        <v/>
      </c>
      <c r="AJ51" s="94" t="str">
        <f aca="false">IF(AI51&lt;&gt;"",VLOOKUP(AI51,$B$5:$L$106,11,0),"")</f>
        <v/>
      </c>
      <c r="AK51" s="102" t="n">
        <f aca="false">AH51</f>
        <v>0</v>
      </c>
      <c r="AM51" s="103" t="n">
        <f aca="false">IF(AG51=$AM$3,IF($AM$4="借方残",AH51+AM50,AM50-AH51),IF(AJ51=$AM$3,IF($AM$4="借方残",AM50-AK51,AK51+AM50),AM50))</f>
        <v>0</v>
      </c>
      <c r="AO51" s="105" t="str">
        <f aca="false">IF($AO$3="","",IF(OR(AG51=$AO$3,AJ51=$AO$3),1,""))</f>
        <v/>
      </c>
      <c r="AP51" s="105" t="str">
        <f aca="false">IF(AO51=1,COUNTIF($AO$6:AO51,"=1"),"")</f>
        <v/>
      </c>
      <c r="AQ51" s="106" t="str">
        <f aca="false">IF($AO$3="","",IF(AG51=$AO$3,"借",IF(AJ51=$AO$3,"貸","")))</f>
        <v/>
      </c>
    </row>
    <row r="52" customFormat="false" ht="12" hidden="false" customHeight="false" outlineLevel="0" collapsed="false">
      <c r="B52" s="104"/>
      <c r="C52" s="71" t="s">
        <v>145</v>
      </c>
      <c r="D52" s="71" t="s">
        <v>177</v>
      </c>
      <c r="E52" s="90"/>
      <c r="F52" s="114"/>
      <c r="G52" s="90" t="n">
        <f aca="false">SUMIF($AG$6:$AG$1000,$L52,$AH$6:$AH$1000)</f>
        <v>0</v>
      </c>
      <c r="H52" s="90" t="n">
        <f aca="false">SUMIF($AJ$6:$AJ$1000,$L52,$AK$6:$AK$1000)</f>
        <v>0</v>
      </c>
      <c r="I52" s="115"/>
      <c r="J52" s="116" t="n">
        <f aca="false">F52+H52-G52</f>
        <v>0</v>
      </c>
      <c r="L52" s="92" t="str">
        <f aca="false">IF(B52="","",B52&amp;" "&amp;C52)</f>
        <v/>
      </c>
      <c r="O52" s="52" t="n">
        <v>48</v>
      </c>
      <c r="R52" s="93"/>
      <c r="S52" s="94" t="str">
        <f aca="false">IF(R52&lt;&gt;"",VLOOKUP(R52,$B$5:$L$106,11,0),"")</f>
        <v/>
      </c>
      <c r="T52" s="93"/>
      <c r="U52" s="94" t="str">
        <f aca="false">IF(T52&lt;&gt;"",VLOOKUP(T52,$B$5:$L$106,11,0),"")</f>
        <v/>
      </c>
      <c r="W52" s="92" t="str">
        <f aca="false">P52&amp;" "&amp;Q52</f>
        <v> </v>
      </c>
      <c r="X52" s="71"/>
      <c r="Y52" s="71"/>
      <c r="AA52" s="52" t="n">
        <v>47</v>
      </c>
      <c r="AB52" s="100"/>
      <c r="AC52" s="52"/>
      <c r="AD52" s="94" t="str">
        <f aca="false">IF(AC52&lt;&gt;"",VLOOKUP(AC52,$P$5:W$120,8,0),"")</f>
        <v/>
      </c>
      <c r="AF52" s="52" t="str">
        <f aca="false">IF(ISERROR(VALUE(MID(AD52,1,3))),"",VALUE(MID(VLOOKUP(VALUE(MID(AD52,1,3)),$P$5:$W$120,4,0),1,3)))</f>
        <v/>
      </c>
      <c r="AG52" s="94" t="str">
        <f aca="false">IF(AF52&lt;&gt;"",VLOOKUP(AF52,$B$5:$L$106,11,0),"")</f>
        <v/>
      </c>
      <c r="AH52" s="88"/>
      <c r="AI52" s="52" t="str">
        <f aca="false">IF(ISERR(VALUE(MID(AD52,1,3))),"",VALUE(MID(VLOOKUP(VALUE(MID(AD52,1,3)),$P$5:$W$120,6,0),1,3)))</f>
        <v/>
      </c>
      <c r="AJ52" s="94" t="str">
        <f aca="false">IF(AI52&lt;&gt;"",VLOOKUP(AI52,$B$5:$L$106,11,0),"")</f>
        <v/>
      </c>
      <c r="AK52" s="102" t="n">
        <f aca="false">AH52</f>
        <v>0</v>
      </c>
      <c r="AM52" s="103" t="n">
        <f aca="false">IF(AG52=$AM$3,IF($AM$4="借方残",AH52+AM51,AM51-AH52),IF(AJ52=$AM$3,IF($AM$4="借方残",AM51-AK52,AK52+AM51),AM51))</f>
        <v>0</v>
      </c>
      <c r="AO52" s="105" t="str">
        <f aca="false">IF($AO$3="","",IF(OR(AG52=$AO$3,AJ52=$AO$3),1,""))</f>
        <v/>
      </c>
      <c r="AP52" s="105" t="str">
        <f aca="false">IF(AO52=1,COUNTIF($AO$6:AO52,"=1"),"")</f>
        <v/>
      </c>
      <c r="AQ52" s="106" t="str">
        <f aca="false">IF($AO$3="","",IF(AG52=$AO$3,"借",IF(AJ52=$AO$3,"貸","")))</f>
        <v/>
      </c>
    </row>
    <row r="53" customFormat="false" ht="12" hidden="false" customHeight="false" outlineLevel="0" collapsed="false">
      <c r="B53" s="87" t="n">
        <v>88</v>
      </c>
      <c r="C53" s="0" t="s">
        <v>201</v>
      </c>
      <c r="D53" s="0" t="s">
        <v>177</v>
      </c>
      <c r="E53" s="90"/>
      <c r="F53" s="114"/>
      <c r="G53" s="90" t="n">
        <f aca="false">SUMIF($AG$6:$AG$1000,$L53,$AH$6:$AH$1000)</f>
        <v>0</v>
      </c>
      <c r="H53" s="90" t="n">
        <f aca="false">SUMIF($AJ$6:$AJ$1000,$L53,$AK$6:$AK$1000)</f>
        <v>0</v>
      </c>
      <c r="I53" s="115"/>
      <c r="J53" s="116" t="n">
        <f aca="false">F53+H53-G53</f>
        <v>0</v>
      </c>
      <c r="L53" s="92" t="str">
        <f aca="false">IF(B53="","",B53&amp;" "&amp;C53)</f>
        <v>88 貸倒引当金</v>
      </c>
      <c r="O53" s="52" t="n">
        <v>49</v>
      </c>
      <c r="R53" s="93"/>
      <c r="S53" s="94" t="str">
        <f aca="false">IF(R53&lt;&gt;"",VLOOKUP(R53,$B$5:$L$106,11,0),"")</f>
        <v/>
      </c>
      <c r="T53" s="93"/>
      <c r="U53" s="94" t="str">
        <f aca="false">IF(T53&lt;&gt;"",VLOOKUP(T53,$B$5:$L$106,11,0),"")</f>
        <v/>
      </c>
      <c r="W53" s="92" t="str">
        <f aca="false">P53&amp;" "&amp;Q53</f>
        <v> </v>
      </c>
      <c r="X53" s="71"/>
      <c r="Y53" s="71"/>
      <c r="AA53" s="52" t="n">
        <v>48</v>
      </c>
      <c r="AB53" s="100"/>
      <c r="AC53" s="52"/>
      <c r="AD53" s="94" t="str">
        <f aca="false">IF(AC53&lt;&gt;"",VLOOKUP(AC53,$P$5:W$120,8,0),"")</f>
        <v/>
      </c>
      <c r="AF53" s="52" t="str">
        <f aca="false">IF(ISERROR(VALUE(MID(AD53,1,3))),"",VALUE(MID(VLOOKUP(VALUE(MID(AD53,1,3)),$P$5:$W$120,4,0),1,3)))</f>
        <v/>
      </c>
      <c r="AG53" s="94" t="str">
        <f aca="false">IF(AF53&lt;&gt;"",VLOOKUP(AF53,$B$5:$L$106,11,0),"")</f>
        <v/>
      </c>
      <c r="AH53" s="88"/>
      <c r="AI53" s="52" t="str">
        <f aca="false">IF(ISERR(VALUE(MID(AD53,1,3))),"",VALUE(MID(VLOOKUP(VALUE(MID(AD53,1,3)),$P$5:$W$120,6,0),1,3)))</f>
        <v/>
      </c>
      <c r="AJ53" s="94" t="str">
        <f aca="false">IF(AI53&lt;&gt;"",VLOOKUP(AI53,$B$5:$L$106,11,0),"")</f>
        <v/>
      </c>
      <c r="AK53" s="102" t="n">
        <f aca="false">AH53</f>
        <v>0</v>
      </c>
      <c r="AM53" s="103" t="n">
        <f aca="false">IF(AG53=$AM$3,IF($AM$4="借方残",AH53+AM52,AM52-AH53),IF(AJ53=$AM$3,IF($AM$4="借方残",AM52-AK53,AK53+AM52),AM52))</f>
        <v>0</v>
      </c>
      <c r="AO53" s="105" t="str">
        <f aca="false">IF($AO$3="","",IF(OR(AG53=$AO$3,AJ53=$AO$3),1,""))</f>
        <v/>
      </c>
      <c r="AP53" s="105" t="str">
        <f aca="false">IF(AO53=1,COUNTIF($AO$6:AO53,"=1"),"")</f>
        <v/>
      </c>
      <c r="AQ53" s="106" t="str">
        <f aca="false">IF($AO$3="","",IF(AG53=$AO$3,"借",IF(AJ53=$AO$3,"貸","")))</f>
        <v/>
      </c>
    </row>
    <row r="54" customFormat="false" ht="12" hidden="false" customHeight="false" outlineLevel="0" collapsed="false">
      <c r="B54" s="104" t="n">
        <v>96</v>
      </c>
      <c r="C54" s="71" t="s">
        <v>202</v>
      </c>
      <c r="D54" s="71" t="s">
        <v>177</v>
      </c>
      <c r="E54" s="107" t="s">
        <v>203</v>
      </c>
      <c r="F54" s="114"/>
      <c r="G54" s="90" t="n">
        <f aca="false">SUMIF($AG$6:$AG$1000,$L54,$AH$6:$AH$1000)</f>
        <v>0</v>
      </c>
      <c r="H54" s="90" t="n">
        <f aca="false">SUMIF($AJ$6:$AJ$1000,$L54,$AK$6:$AK$1000)</f>
        <v>0</v>
      </c>
      <c r="I54" s="115"/>
      <c r="J54" s="116" t="n">
        <f aca="false">F54+H54-G54</f>
        <v>0</v>
      </c>
      <c r="L54" s="92" t="str">
        <f aca="false">IF(B54="","",B54&amp;" "&amp;C54)</f>
        <v>96 農業経営基盤強化準備金</v>
      </c>
      <c r="O54" s="52" t="n">
        <v>50</v>
      </c>
      <c r="R54" s="93"/>
      <c r="S54" s="94" t="str">
        <f aca="false">IF(R54&lt;&gt;"",VLOOKUP(R54,$B$5:$L$106,11,0),"")</f>
        <v/>
      </c>
      <c r="T54" s="93"/>
      <c r="U54" s="94" t="str">
        <f aca="false">IF(T54&lt;&gt;"",VLOOKUP(T54,$B$5:$L$106,11,0),"")</f>
        <v/>
      </c>
      <c r="W54" s="92" t="str">
        <f aca="false">P54&amp;" "&amp;Q54</f>
        <v> </v>
      </c>
      <c r="X54" s="71"/>
      <c r="Y54" s="71"/>
      <c r="AA54" s="52" t="n">
        <v>49</v>
      </c>
      <c r="AB54" s="100"/>
      <c r="AC54" s="52"/>
      <c r="AD54" s="94" t="str">
        <f aca="false">IF(AC54&lt;&gt;"",VLOOKUP(AC54,$P$5:W$120,8,0),"")</f>
        <v/>
      </c>
      <c r="AF54" s="52" t="str">
        <f aca="false">IF(ISERROR(VALUE(MID(AD54,1,3))),"",VALUE(MID(VLOOKUP(VALUE(MID(AD54,1,3)),$P$5:$W$120,4,0),1,3)))</f>
        <v/>
      </c>
      <c r="AG54" s="94" t="str">
        <f aca="false">IF(AF54&lt;&gt;"",VLOOKUP(AF54,$B$5:$L$106,11,0),"")</f>
        <v/>
      </c>
      <c r="AH54" s="88"/>
      <c r="AI54" s="52" t="str">
        <f aca="false">IF(ISERR(VALUE(MID(AD54,1,3))),"",VALUE(MID(VLOOKUP(VALUE(MID(AD54,1,3)),$P$5:$W$120,6,0),1,3)))</f>
        <v/>
      </c>
      <c r="AJ54" s="94" t="str">
        <f aca="false">IF(AI54&lt;&gt;"",VLOOKUP(AI54,$B$5:$L$106,11,0),"")</f>
        <v/>
      </c>
      <c r="AK54" s="102" t="n">
        <f aca="false">AH54</f>
        <v>0</v>
      </c>
      <c r="AM54" s="103" t="n">
        <f aca="false">IF(AG54=$AM$3,IF($AM$4="借方残",AH54+AM53,AM53-AH54),IF(AJ54=$AM$3,IF($AM$4="借方残",AM53-AK54,AK54+AM53),AM53))</f>
        <v>0</v>
      </c>
      <c r="AO54" s="105" t="str">
        <f aca="false">IF($AO$3="","",IF(OR(AG54=$AO$3,AJ54=$AO$3),1,""))</f>
        <v/>
      </c>
      <c r="AP54" s="105" t="str">
        <f aca="false">IF(AO54=1,COUNTIF($AO$6:AO54,"=1"),"")</f>
        <v/>
      </c>
      <c r="AQ54" s="106" t="str">
        <f aca="false">IF($AO$3="","",IF(AG54=$AO$3,"借",IF(AJ54=$AO$3,"貸","")))</f>
        <v/>
      </c>
    </row>
    <row r="55" customFormat="false" ht="12" hidden="false" customHeight="false" outlineLevel="0" collapsed="false">
      <c r="B55" s="87" t="n">
        <v>98</v>
      </c>
      <c r="C55" s="0" t="s">
        <v>204</v>
      </c>
      <c r="D55" s="0" t="s">
        <v>177</v>
      </c>
      <c r="E55" s="107" t="s">
        <v>205</v>
      </c>
      <c r="F55" s="118"/>
      <c r="G55" s="90" t="n">
        <f aca="false">SUMIF($AG$6:$AG$1000,$L55,$AH$6:$AH$1000)</f>
        <v>0</v>
      </c>
      <c r="H55" s="90" t="n">
        <f aca="false">SUMIF($AJ$6:$AJ$1000,$L55,$AK$6:$AK$1000)</f>
        <v>0</v>
      </c>
      <c r="I55" s="115"/>
      <c r="J55" s="116" t="n">
        <f aca="false">H55-G55</f>
        <v>0</v>
      </c>
      <c r="L55" s="92" t="str">
        <f aca="false">IF(B55="","",B55&amp;" "&amp;C55)</f>
        <v>98 事業主借</v>
      </c>
      <c r="O55" s="52" t="n">
        <v>51</v>
      </c>
      <c r="R55" s="93"/>
      <c r="S55" s="94" t="str">
        <f aca="false">IF(R55&lt;&gt;"",VLOOKUP(R55,$B$5:$L$106,11,0),"")</f>
        <v/>
      </c>
      <c r="T55" s="93"/>
      <c r="U55" s="94" t="str">
        <f aca="false">IF(T55&lt;&gt;"",VLOOKUP(T55,$B$5:$L$106,11,0),"")</f>
        <v/>
      </c>
      <c r="W55" s="92" t="str">
        <f aca="false">P55&amp;" "&amp;Q55</f>
        <v> </v>
      </c>
      <c r="X55" s="71"/>
      <c r="Y55" s="71"/>
      <c r="AA55" s="52" t="n">
        <v>50</v>
      </c>
      <c r="AB55" s="100"/>
      <c r="AC55" s="52"/>
      <c r="AD55" s="94" t="str">
        <f aca="false">IF(AC55&lt;&gt;"",VLOOKUP(AC55,$P$5:W$120,8,0),"")</f>
        <v/>
      </c>
      <c r="AF55" s="52" t="str">
        <f aca="false">IF(ISERROR(VALUE(MID(AD55,1,3))),"",VALUE(MID(VLOOKUP(VALUE(MID(AD55,1,3)),$P$5:$W$120,4,0),1,3)))</f>
        <v/>
      </c>
      <c r="AG55" s="94" t="str">
        <f aca="false">IF(AF55&lt;&gt;"",VLOOKUP(AF55,$B$5:$L$106,11,0),"")</f>
        <v/>
      </c>
      <c r="AH55" s="88"/>
      <c r="AI55" s="52" t="str">
        <f aca="false">IF(ISERR(VALUE(MID(AD55,1,3))),"",VALUE(MID(VLOOKUP(VALUE(MID(AD55,1,3)),$P$5:$W$120,6,0),1,3)))</f>
        <v/>
      </c>
      <c r="AJ55" s="94" t="str">
        <f aca="false">IF(AI55&lt;&gt;"",VLOOKUP(AI55,$B$5:$L$106,11,0),"")</f>
        <v/>
      </c>
      <c r="AK55" s="102" t="n">
        <f aca="false">AH55</f>
        <v>0</v>
      </c>
      <c r="AM55" s="103" t="n">
        <f aca="false">IF(AG55=$AM$3,IF($AM$4="借方残",AH55+AM54,AM54-AH55),IF(AJ55=$AM$3,IF($AM$4="借方残",AM54-AK55,AK55+AM54),AM54))</f>
        <v>0</v>
      </c>
      <c r="AO55" s="105" t="str">
        <f aca="false">IF($AO$3="","",IF(OR(AG55=$AO$3,AJ55=$AO$3),1,""))</f>
        <v/>
      </c>
      <c r="AP55" s="105" t="str">
        <f aca="false">IF(AO55=1,COUNTIF($AO$6:AO55,"=1"),"")</f>
        <v/>
      </c>
      <c r="AQ55" s="106" t="str">
        <f aca="false">IF($AO$3="","",IF(AG55=$AO$3,"借",IF(AJ55=$AO$3,"貸","")))</f>
        <v/>
      </c>
    </row>
    <row r="56" customFormat="false" ht="12" hidden="false" customHeight="false" outlineLevel="0" collapsed="false">
      <c r="B56" s="119" t="n">
        <v>99</v>
      </c>
      <c r="C56" s="120" t="s">
        <v>206</v>
      </c>
      <c r="D56" s="120" t="s">
        <v>177</v>
      </c>
      <c r="E56" s="121" t="s">
        <v>207</v>
      </c>
      <c r="F56" s="122" t="n">
        <f aca="false">SUM(E5:E40)-SUM(F41:F55)</f>
        <v>0</v>
      </c>
      <c r="G56" s="90" t="n">
        <f aca="false">SUMIF($AG$6:$AG$1000,$L56,$AH$6:$AH$1000)</f>
        <v>0</v>
      </c>
      <c r="H56" s="90" t="n">
        <f aca="false">SUMIF($AJ$6:$AJ$1000,$L56,$AK$6:$AK$1000)</f>
        <v>0</v>
      </c>
      <c r="I56" s="123"/>
      <c r="J56" s="124" t="n">
        <f aca="false">F56</f>
        <v>0</v>
      </c>
      <c r="L56" s="92" t="str">
        <f aca="false">IF(B56="","",B56&amp;" "&amp;C56)</f>
        <v>99 元入金</v>
      </c>
      <c r="O56" s="52" t="n">
        <v>52</v>
      </c>
      <c r="R56" s="93"/>
      <c r="S56" s="94" t="str">
        <f aca="false">IF(R56&lt;&gt;"",VLOOKUP(R56,$B$5:$L$106,11,0),"")</f>
        <v/>
      </c>
      <c r="T56" s="93"/>
      <c r="U56" s="94" t="str">
        <f aca="false">IF(T56&lt;&gt;"",VLOOKUP(T56,$B$5:$L$106,11,0),"")</f>
        <v/>
      </c>
      <c r="W56" s="92" t="str">
        <f aca="false">P56&amp;" "&amp;Q56</f>
        <v> </v>
      </c>
      <c r="X56" s="71"/>
      <c r="Y56" s="71"/>
      <c r="AA56" s="52" t="n">
        <v>51</v>
      </c>
      <c r="AB56" s="100"/>
      <c r="AC56" s="52"/>
      <c r="AD56" s="94" t="str">
        <f aca="false">IF(AC56&lt;&gt;"",VLOOKUP(AC56,$P$5:W$120,8,0),"")</f>
        <v/>
      </c>
      <c r="AF56" s="52" t="str">
        <f aca="false">IF(ISERROR(VALUE(MID(AD56,1,3))),"",VALUE(MID(VLOOKUP(VALUE(MID(AD56,1,3)),$P$5:$W$120,4,0),1,3)))</f>
        <v/>
      </c>
      <c r="AG56" s="94" t="str">
        <f aca="false">IF(AF56&lt;&gt;"",VLOOKUP(AF56,$B$5:$L$106,11,0),"")</f>
        <v/>
      </c>
      <c r="AH56" s="88"/>
      <c r="AI56" s="52" t="str">
        <f aca="false">IF(ISERR(VALUE(MID(AD56,1,3))),"",VALUE(MID(VLOOKUP(VALUE(MID(AD56,1,3)),$P$5:$W$120,6,0),1,3)))</f>
        <v/>
      </c>
      <c r="AJ56" s="94" t="str">
        <f aca="false">IF(AI56&lt;&gt;"",VLOOKUP(AI56,$B$5:$L$106,11,0),"")</f>
        <v/>
      </c>
      <c r="AK56" s="102" t="n">
        <f aca="false">AH56</f>
        <v>0</v>
      </c>
      <c r="AM56" s="103" t="n">
        <f aca="false">IF(AG56=$AM$3,IF($AM$4="借方残",AH56+AM55,AM55-AH56),IF(AJ56=$AM$3,IF($AM$4="借方残",AM55-AK56,AK56+AM55),AM55))</f>
        <v>0</v>
      </c>
      <c r="AO56" s="105" t="str">
        <f aca="false">IF($AO$3="","",IF(OR(AG56=$AO$3,AJ56=$AO$3),1,""))</f>
        <v/>
      </c>
      <c r="AP56" s="105" t="str">
        <f aca="false">IF(AO56=1,COUNTIF($AO$6:AO56,"=1"),"")</f>
        <v/>
      </c>
      <c r="AQ56" s="106" t="str">
        <f aca="false">IF($AO$3="","",IF(AG56=$AO$3,"借",IF(AJ56=$AO$3,"貸","")))</f>
        <v/>
      </c>
    </row>
    <row r="57" customFormat="false" ht="12" hidden="false" customHeight="false" outlineLevel="0" collapsed="false">
      <c r="C57" s="10" t="s">
        <v>208</v>
      </c>
      <c r="E57" s="88" t="n">
        <f aca="false">SUM(E5:E56)</f>
        <v>0</v>
      </c>
      <c r="F57" s="88" t="n">
        <f aca="false">SUM(F5:F56)</f>
        <v>0</v>
      </c>
      <c r="G57" s="88"/>
      <c r="H57" s="88"/>
      <c r="I57" s="88" t="n">
        <f aca="false">SUM(I5:I56)</f>
        <v>0</v>
      </c>
      <c r="J57" s="88" t="n">
        <f aca="false">SUM(J5:J56)+J106</f>
        <v>0</v>
      </c>
      <c r="L57" s="71" t="str">
        <f aca="false">IF(B57="","",B57&amp;" "&amp;C57)</f>
        <v/>
      </c>
      <c r="O57" s="52" t="n">
        <v>53</v>
      </c>
      <c r="R57" s="93"/>
      <c r="S57" s="94" t="str">
        <f aca="false">IF(R57&lt;&gt;"",VLOOKUP(R57,$B$5:$L$106,11,0),"")</f>
        <v/>
      </c>
      <c r="T57" s="93"/>
      <c r="U57" s="94" t="str">
        <f aca="false">IF(T57&lt;&gt;"",VLOOKUP(T57,$B$5:$L$106,11,0),"")</f>
        <v/>
      </c>
      <c r="W57" s="92" t="str">
        <f aca="false">P57&amp;" "&amp;Q57</f>
        <v> </v>
      </c>
      <c r="X57" s="71"/>
      <c r="Y57" s="71"/>
      <c r="AA57" s="52" t="n">
        <v>52</v>
      </c>
      <c r="AB57" s="100"/>
      <c r="AC57" s="52"/>
      <c r="AD57" s="94" t="str">
        <f aca="false">IF(AC57&lt;&gt;"",VLOOKUP(AC57,$P$5:W$120,8,0),"")</f>
        <v/>
      </c>
      <c r="AF57" s="52" t="str">
        <f aca="false">IF(ISERROR(VALUE(MID(AD57,1,3))),"",VALUE(MID(VLOOKUP(VALUE(MID(AD57,1,3)),$P$5:$W$120,4,0),1,3)))</f>
        <v/>
      </c>
      <c r="AG57" s="94" t="str">
        <f aca="false">IF(AF57&lt;&gt;"",VLOOKUP(AF57,$B$5:$L$106,11,0),"")</f>
        <v/>
      </c>
      <c r="AH57" s="88"/>
      <c r="AI57" s="52" t="str">
        <f aca="false">IF(ISERR(VALUE(MID(AD57,1,3))),"",VALUE(MID(VLOOKUP(VALUE(MID(AD57,1,3)),$P$5:$W$120,6,0),1,3)))</f>
        <v/>
      </c>
      <c r="AJ57" s="94" t="str">
        <f aca="false">IF(AI57&lt;&gt;"",VLOOKUP(AI57,$B$5:$L$106,11,0),"")</f>
        <v/>
      </c>
      <c r="AK57" s="102" t="n">
        <f aca="false">AH57</f>
        <v>0</v>
      </c>
      <c r="AM57" s="103" t="n">
        <f aca="false">IF(AG57=$AM$3,IF($AM$4="借方残",AH57+AM56,AM56-AH57),IF(AJ57=$AM$3,IF($AM$4="借方残",AM56-AK57,AK57+AM56),AM56))</f>
        <v>0</v>
      </c>
      <c r="AO57" s="105" t="str">
        <f aca="false">IF($AO$3="","",IF(OR(AG57=$AO$3,AJ57=$AO$3),1,""))</f>
        <v/>
      </c>
      <c r="AP57" s="105" t="str">
        <f aca="false">IF(AO57=1,COUNTIF($AO$6:AO57,"=1"),"")</f>
        <v/>
      </c>
      <c r="AQ57" s="106" t="str">
        <f aca="false">IF($AO$3="","",IF(AG57=$AO$3,"借",IF(AJ57=$AO$3,"貸","")))</f>
        <v/>
      </c>
    </row>
    <row r="58" customFormat="false" ht="12" hidden="false" customHeight="false" outlineLevel="0" collapsed="false">
      <c r="B58" s="125" t="n">
        <v>11</v>
      </c>
      <c r="C58" s="126" t="s">
        <v>209</v>
      </c>
      <c r="D58" s="126" t="s">
        <v>177</v>
      </c>
      <c r="E58" s="127"/>
      <c r="F58" s="127"/>
      <c r="G58" s="127" t="n">
        <f aca="false">SUMIF($AG$6:$AG$1000,$L58,$AH$6:$AH$1000)</f>
        <v>0</v>
      </c>
      <c r="H58" s="127" t="n">
        <f aca="false">SUMIF($AJ$6:$AJ$1000,$L58,$AK$6:$AK$1000)</f>
        <v>0</v>
      </c>
      <c r="I58" s="128"/>
      <c r="J58" s="129" t="n">
        <f aca="false">H58-G58</f>
        <v>0</v>
      </c>
      <c r="L58" s="92" t="str">
        <f aca="false">IF(B58="","",B58&amp;" "&amp;C58)</f>
        <v>11 販売金額</v>
      </c>
      <c r="M58" s="52" t="s">
        <v>210</v>
      </c>
      <c r="O58" s="52" t="n">
        <v>54</v>
      </c>
      <c r="R58" s="93"/>
      <c r="S58" s="94" t="str">
        <f aca="false">IF(R58&lt;&gt;"",VLOOKUP(R58,$B$5:$L$106,11,0),"")</f>
        <v/>
      </c>
      <c r="T58" s="93"/>
      <c r="U58" s="94" t="str">
        <f aca="false">IF(T58&lt;&gt;"",VLOOKUP(T58,$B$5:$L$106,11,0),"")</f>
        <v/>
      </c>
      <c r="W58" s="92" t="str">
        <f aca="false">P58&amp;" "&amp;Q58</f>
        <v> </v>
      </c>
      <c r="X58" s="71"/>
      <c r="Y58" s="71"/>
      <c r="AA58" s="52" t="n">
        <v>53</v>
      </c>
      <c r="AB58" s="100"/>
      <c r="AC58" s="52"/>
      <c r="AD58" s="94" t="str">
        <f aca="false">IF(AC58&lt;&gt;"",VLOOKUP(AC58,$P$5:W$120,8,0),"")</f>
        <v/>
      </c>
      <c r="AF58" s="52" t="str">
        <f aca="false">IF(ISERROR(VALUE(MID(AD58,1,3))),"",VALUE(MID(VLOOKUP(VALUE(MID(AD58,1,3)),$P$5:$W$120,4,0),1,3)))</f>
        <v/>
      </c>
      <c r="AG58" s="94" t="str">
        <f aca="false">IF(AF58&lt;&gt;"",VLOOKUP(AF58,$B$5:$L$106,11,0),"")</f>
        <v/>
      </c>
      <c r="AH58" s="88"/>
      <c r="AI58" s="52" t="str">
        <f aca="false">IF(ISERR(VALUE(MID(AD58,1,3))),"",VALUE(MID(VLOOKUP(VALUE(MID(AD58,1,3)),$P$5:$W$120,6,0),1,3)))</f>
        <v/>
      </c>
      <c r="AJ58" s="94" t="str">
        <f aca="false">IF(AI58&lt;&gt;"",VLOOKUP(AI58,$B$5:$L$106,11,0),"")</f>
        <v/>
      </c>
      <c r="AK58" s="102" t="n">
        <f aca="false">AH58</f>
        <v>0</v>
      </c>
      <c r="AM58" s="103" t="n">
        <f aca="false">IF(AG58=$AM$3,IF($AM$4="借方残",AH58+AM57,AM57-AH58),IF(AJ58=$AM$3,IF($AM$4="借方残",AM57-AK58,AK58+AM57),AM57))</f>
        <v>0</v>
      </c>
      <c r="AO58" s="105" t="str">
        <f aca="false">IF($AO$3="","",IF(OR(AG58=$AO$3,AJ58=$AO$3),1,""))</f>
        <v/>
      </c>
      <c r="AP58" s="105" t="str">
        <f aca="false">IF(AO58=1,COUNTIF($AO$6:AO58,"=1"),"")</f>
        <v/>
      </c>
      <c r="AQ58" s="106" t="str">
        <f aca="false">IF($AO$3="","",IF(AG58=$AO$3,"借",IF(AJ58=$AO$3,"貸","")))</f>
        <v/>
      </c>
    </row>
    <row r="59" customFormat="false" ht="12" hidden="false" customHeight="false" outlineLevel="0" collapsed="false">
      <c r="B59" s="130" t="n">
        <v>12</v>
      </c>
      <c r="C59" s="71" t="s">
        <v>211</v>
      </c>
      <c r="D59" s="71" t="s">
        <v>177</v>
      </c>
      <c r="E59" s="90"/>
      <c r="F59" s="90"/>
      <c r="G59" s="90" t="n">
        <f aca="false">SUMIF($AG$6:$AG$1000,$L59,$AH$6:$AH$1000)</f>
        <v>0</v>
      </c>
      <c r="H59" s="90" t="n">
        <f aca="false">SUMIF($AJ$6:$AJ$1000,$L59,$AK$6:$AK$1000)</f>
        <v>0</v>
      </c>
      <c r="I59" s="131"/>
      <c r="J59" s="132" t="n">
        <f aca="false">H59-G59</f>
        <v>0</v>
      </c>
      <c r="L59" s="92" t="str">
        <f aca="false">IF(B59="","",B59&amp;" "&amp;C59)</f>
        <v>12 _花き売上</v>
      </c>
      <c r="M59" s="52" t="s">
        <v>212</v>
      </c>
      <c r="O59" s="52" t="n">
        <v>55</v>
      </c>
      <c r="R59" s="93"/>
      <c r="S59" s="94" t="str">
        <f aca="false">IF(R59&lt;&gt;"",VLOOKUP(R59,$B$5:$L$106,11,0),"")</f>
        <v/>
      </c>
      <c r="T59" s="93"/>
      <c r="U59" s="94" t="str">
        <f aca="false">IF(T59&lt;&gt;"",VLOOKUP(T59,$B$5:$L$106,11,0),"")</f>
        <v/>
      </c>
      <c r="W59" s="92" t="str">
        <f aca="false">P59&amp;" "&amp;Q59</f>
        <v> </v>
      </c>
      <c r="X59" s="71"/>
      <c r="Y59" s="71"/>
      <c r="AA59" s="52" t="n">
        <v>54</v>
      </c>
      <c r="AB59" s="100"/>
      <c r="AC59" s="52"/>
      <c r="AD59" s="94" t="str">
        <f aca="false">IF(AC59&lt;&gt;"",VLOOKUP(AC59,$P$5:W$120,8,0),"")</f>
        <v/>
      </c>
      <c r="AF59" s="52" t="str">
        <f aca="false">IF(ISERROR(VALUE(MID(AD59,1,3))),"",VALUE(MID(VLOOKUP(VALUE(MID(AD59,1,3)),$P$5:$W$120,4,0),1,3)))</f>
        <v/>
      </c>
      <c r="AG59" s="94" t="str">
        <f aca="false">IF(AF59&lt;&gt;"",VLOOKUP(AF59,$B$5:$L$106,11,0),"")</f>
        <v/>
      </c>
      <c r="AH59" s="88"/>
      <c r="AI59" s="52" t="str">
        <f aca="false">IF(ISERR(VALUE(MID(AD59,1,3))),"",VALUE(MID(VLOOKUP(VALUE(MID(AD59,1,3)),$P$5:$W$120,6,0),1,3)))</f>
        <v/>
      </c>
      <c r="AJ59" s="94" t="str">
        <f aca="false">IF(AI59&lt;&gt;"",VLOOKUP(AI59,$B$5:$L$106,11,0),"")</f>
        <v/>
      </c>
      <c r="AK59" s="102" t="n">
        <f aca="false">AH59</f>
        <v>0</v>
      </c>
      <c r="AM59" s="103" t="n">
        <f aca="false">IF(AG59=$AM$3,IF($AM$4="借方残",AH59+AM58,AM58-AH59),IF(AJ59=$AM$3,IF($AM$4="借方残",AM58-AK59,AK59+AM58),AM58))</f>
        <v>0</v>
      </c>
      <c r="AO59" s="105" t="str">
        <f aca="false">IF($AO$3="","",IF(OR(AG59=$AO$3,AJ59=$AO$3),1,""))</f>
        <v/>
      </c>
      <c r="AP59" s="105" t="str">
        <f aca="false">IF(AO59=1,COUNTIF($AO$6:AO59,"=1"),"")</f>
        <v/>
      </c>
      <c r="AQ59" s="106" t="str">
        <f aca="false">IF($AO$3="","",IF(AG59=$AO$3,"借",IF(AJ59=$AO$3,"貸","")))</f>
        <v/>
      </c>
    </row>
    <row r="60" customFormat="false" ht="12" hidden="false" customHeight="false" outlineLevel="0" collapsed="false">
      <c r="B60" s="130" t="n">
        <v>13</v>
      </c>
      <c r="C60" s="71" t="s">
        <v>213</v>
      </c>
      <c r="D60" s="71" t="s">
        <v>177</v>
      </c>
      <c r="E60" s="90"/>
      <c r="F60" s="90"/>
      <c r="G60" s="90" t="n">
        <f aca="false">SUMIF($AG$6:$AG$1000,$L60,$AH$6:$AH$1000)</f>
        <v>0</v>
      </c>
      <c r="H60" s="90" t="n">
        <f aca="false">SUMIF($AJ$6:$AJ$1000,$L60,$AK$6:$AK$1000)</f>
        <v>0</v>
      </c>
      <c r="I60" s="131"/>
      <c r="J60" s="132" t="n">
        <f aca="false">H60-G60</f>
        <v>0</v>
      </c>
      <c r="L60" s="92" t="str">
        <f aca="false">IF(B60="","",B60&amp;" "&amp;C60)</f>
        <v>13 _野菜売上</v>
      </c>
      <c r="M60" s="52" t="s">
        <v>212</v>
      </c>
      <c r="O60" s="52" t="n">
        <v>56</v>
      </c>
      <c r="R60" s="93"/>
      <c r="S60" s="94" t="str">
        <f aca="false">IF(R60&lt;&gt;"",VLOOKUP(R60,$B$5:$L$106,11,0),"")</f>
        <v/>
      </c>
      <c r="T60" s="93"/>
      <c r="U60" s="94" t="str">
        <f aca="false">IF(T60&lt;&gt;"",VLOOKUP(T60,$B$5:$L$106,11,0),"")</f>
        <v/>
      </c>
      <c r="W60" s="92" t="str">
        <f aca="false">P60&amp;" "&amp;Q60</f>
        <v> </v>
      </c>
      <c r="X60" s="71"/>
      <c r="Y60" s="71"/>
      <c r="AA60" s="52" t="n">
        <v>55</v>
      </c>
      <c r="AB60" s="100"/>
      <c r="AC60" s="52"/>
      <c r="AD60" s="94" t="str">
        <f aca="false">IF(AC60&lt;&gt;"",VLOOKUP(AC60,$P$5:W$120,8,0),"")</f>
        <v/>
      </c>
      <c r="AF60" s="52" t="str">
        <f aca="false">IF(ISERROR(VALUE(MID(AD60,1,3))),"",VALUE(MID(VLOOKUP(VALUE(MID(AD60,1,3)),$P$5:$W$120,4,0),1,3)))</f>
        <v/>
      </c>
      <c r="AG60" s="94" t="str">
        <f aca="false">IF(AF60&lt;&gt;"",VLOOKUP(AF60,$B$5:$L$106,11,0),"")</f>
        <v/>
      </c>
      <c r="AH60" s="88"/>
      <c r="AI60" s="52" t="str">
        <f aca="false">IF(ISERR(VALUE(MID(AD60,1,3))),"",VALUE(MID(VLOOKUP(VALUE(MID(AD60,1,3)),$P$5:$W$120,6,0),1,3)))</f>
        <v/>
      </c>
      <c r="AJ60" s="94" t="str">
        <f aca="false">IF(AI60&lt;&gt;"",VLOOKUP(AI60,$B$5:$L$106,11,0),"")</f>
        <v/>
      </c>
      <c r="AK60" s="102" t="n">
        <f aca="false">AH60</f>
        <v>0</v>
      </c>
      <c r="AM60" s="103" t="n">
        <f aca="false">IF(AG60=$AM$3,IF($AM$4="借方残",AH60+AM59,AM59-AH60),IF(AJ60=$AM$3,IF($AM$4="借方残",AM59-AK60,AK60+AM59),AM59))</f>
        <v>0</v>
      </c>
      <c r="AO60" s="105" t="str">
        <f aca="false">IF($AO$3="","",IF(OR(AG60=$AO$3,AJ60=$AO$3),1,""))</f>
        <v/>
      </c>
      <c r="AP60" s="105" t="str">
        <f aca="false">IF(AO60=1,COUNTIF($AO$6:AO60,"=1"),"")</f>
        <v/>
      </c>
      <c r="AQ60" s="106" t="str">
        <f aca="false">IF($AO$3="","",IF(AG60=$AO$3,"借",IF(AJ60=$AO$3,"貸","")))</f>
        <v/>
      </c>
    </row>
    <row r="61" customFormat="false" ht="12" hidden="false" customHeight="false" outlineLevel="0" collapsed="false">
      <c r="B61" s="130" t="n">
        <v>14</v>
      </c>
      <c r="C61" s="71" t="s">
        <v>214</v>
      </c>
      <c r="D61" s="71" t="s">
        <v>177</v>
      </c>
      <c r="E61" s="90"/>
      <c r="F61" s="90"/>
      <c r="G61" s="90" t="n">
        <f aca="false">SUMIF($AG$6:$AG$1000,$L61,$AH$6:$AH$1000)</f>
        <v>0</v>
      </c>
      <c r="H61" s="90" t="n">
        <f aca="false">SUMIF($AJ$6:$AJ$1000,$L61,$AK$6:$AK$1000)</f>
        <v>0</v>
      </c>
      <c r="I61" s="131"/>
      <c r="J61" s="132" t="n">
        <f aca="false">H61-G61</f>
        <v>0</v>
      </c>
      <c r="L61" s="92" t="str">
        <f aca="false">IF(B61="","",B61&amp;" "&amp;C61)</f>
        <v>14 _果樹売上</v>
      </c>
      <c r="M61" s="52" t="s">
        <v>212</v>
      </c>
      <c r="O61" s="52" t="n">
        <v>57</v>
      </c>
      <c r="R61" s="93"/>
      <c r="S61" s="94" t="str">
        <f aca="false">IF(R61&lt;&gt;"",VLOOKUP(R61,$B$5:$L$106,11,0),"")</f>
        <v/>
      </c>
      <c r="T61" s="93"/>
      <c r="U61" s="94" t="str">
        <f aca="false">IF(T61&lt;&gt;"",VLOOKUP(T61,$B$5:$L$106,11,0),"")</f>
        <v/>
      </c>
      <c r="W61" s="92" t="str">
        <f aca="false">P61&amp;" "&amp;Q61</f>
        <v> </v>
      </c>
      <c r="X61" s="71"/>
      <c r="Y61" s="71"/>
      <c r="AA61" s="52" t="n">
        <v>56</v>
      </c>
      <c r="AB61" s="100"/>
      <c r="AC61" s="52"/>
      <c r="AD61" s="94" t="str">
        <f aca="false">IF(AC61&lt;&gt;"",VLOOKUP(AC61,$P$5:W$120,8,0),"")</f>
        <v/>
      </c>
      <c r="AF61" s="52" t="str">
        <f aca="false">IF(ISERROR(VALUE(MID(AD61,1,3))),"",VALUE(MID(VLOOKUP(VALUE(MID(AD61,1,3)),$P$5:$W$120,4,0),1,3)))</f>
        <v/>
      </c>
      <c r="AG61" s="94" t="str">
        <f aca="false">IF(AF61&lt;&gt;"",VLOOKUP(AF61,$B$5:$L$106,11,0),"")</f>
        <v/>
      </c>
      <c r="AH61" s="88"/>
      <c r="AI61" s="52" t="str">
        <f aca="false">IF(ISERR(VALUE(MID(AD61,1,3))),"",VALUE(MID(VLOOKUP(VALUE(MID(AD61,1,3)),$P$5:$W$120,6,0),1,3)))</f>
        <v/>
      </c>
      <c r="AJ61" s="94" t="str">
        <f aca="false">IF(AI61&lt;&gt;"",VLOOKUP(AI61,$B$5:$L$106,11,0),"")</f>
        <v/>
      </c>
      <c r="AK61" s="102" t="n">
        <f aca="false">AH61</f>
        <v>0</v>
      </c>
      <c r="AM61" s="103" t="n">
        <f aca="false">IF(AG61=$AM$3,IF($AM$4="借方残",AH61+AM60,AM60-AH61),IF(AJ61=$AM$3,IF($AM$4="借方残",AM60-AK61,AK61+AM60),AM60))</f>
        <v>0</v>
      </c>
      <c r="AO61" s="105" t="str">
        <f aca="false">IF($AO$3="","",IF(OR(AG61=$AO$3,AJ61=$AO$3),1,""))</f>
        <v/>
      </c>
      <c r="AP61" s="105" t="str">
        <f aca="false">IF(AO61=1,COUNTIF($AO$6:AO61,"=1"),"")</f>
        <v/>
      </c>
      <c r="AQ61" s="106" t="str">
        <f aca="false">IF($AO$3="","",IF(AG61=$AO$3,"借",IF(AJ61=$AO$3,"貸","")))</f>
        <v/>
      </c>
    </row>
    <row r="62" customFormat="false" ht="12" hidden="false" customHeight="false" outlineLevel="0" collapsed="false">
      <c r="B62" s="133" t="n">
        <v>15</v>
      </c>
      <c r="C62" s="0" t="s">
        <v>215</v>
      </c>
      <c r="D62" s="0" t="s">
        <v>177</v>
      </c>
      <c r="E62" s="90"/>
      <c r="F62" s="90"/>
      <c r="G62" s="90" t="n">
        <f aca="false">SUMIF($AG$6:$AG$1000,$L62,$AH$6:$AH$1000)</f>
        <v>0</v>
      </c>
      <c r="H62" s="90" t="n">
        <f aca="false">SUMIF($AJ$6:$AJ$1000,$L62,$AK$6:$AK$1000)</f>
        <v>0</v>
      </c>
      <c r="I62" s="131"/>
      <c r="J62" s="132" t="n">
        <f aca="false">H62-G62</f>
        <v>0</v>
      </c>
      <c r="L62" s="92" t="str">
        <f aca="false">IF(B62="","",B62&amp;" "&amp;C62)</f>
        <v>15 家事・事業消費</v>
      </c>
      <c r="O62" s="52" t="n">
        <v>58</v>
      </c>
      <c r="R62" s="93"/>
      <c r="S62" s="94" t="str">
        <f aca="false">IF(R62&lt;&gt;"",VLOOKUP(R62,$B$5:$L$106,11,0),"")</f>
        <v/>
      </c>
      <c r="T62" s="93"/>
      <c r="U62" s="94" t="str">
        <f aca="false">IF(T62&lt;&gt;"",VLOOKUP(T62,$B$5:$L$106,11,0),"")</f>
        <v/>
      </c>
      <c r="W62" s="92" t="str">
        <f aca="false">P62&amp;" "&amp;Q62</f>
        <v> </v>
      </c>
      <c r="X62" s="71"/>
      <c r="Y62" s="71"/>
      <c r="AA62" s="52" t="n">
        <v>57</v>
      </c>
      <c r="AB62" s="100"/>
      <c r="AC62" s="52"/>
      <c r="AD62" s="94" t="str">
        <f aca="false">IF(AC62&lt;&gt;"",VLOOKUP(AC62,$P$5:W$120,8,0),"")</f>
        <v/>
      </c>
      <c r="AF62" s="52" t="str">
        <f aca="false">IF(ISERROR(VALUE(MID(AD62,1,3))),"",VALUE(MID(VLOOKUP(VALUE(MID(AD62,1,3)),$P$5:$W$120,4,0),1,3)))</f>
        <v/>
      </c>
      <c r="AG62" s="94" t="str">
        <f aca="false">IF(AF62&lt;&gt;"",VLOOKUP(AF62,$B$5:$L$106,11,0),"")</f>
        <v/>
      </c>
      <c r="AH62" s="88"/>
      <c r="AI62" s="52" t="str">
        <f aca="false">IF(ISERR(VALUE(MID(AD62,1,3))),"",VALUE(MID(VLOOKUP(VALUE(MID(AD62,1,3)),$P$5:$W$120,6,0),1,3)))</f>
        <v/>
      </c>
      <c r="AJ62" s="94" t="str">
        <f aca="false">IF(AI62&lt;&gt;"",VLOOKUP(AI62,$B$5:$L$106,11,0),"")</f>
        <v/>
      </c>
      <c r="AK62" s="102" t="n">
        <f aca="false">AH62</f>
        <v>0</v>
      </c>
      <c r="AM62" s="103" t="n">
        <f aca="false">IF(AG62=$AM$3,IF($AM$4="借方残",AH62+AM61,AM61-AH62),IF(AJ62=$AM$3,IF($AM$4="借方残",AM61-AK62,AK62+AM61),AM61))</f>
        <v>0</v>
      </c>
      <c r="AO62" s="105" t="str">
        <f aca="false">IF($AO$3="","",IF(OR(AG62=$AO$3,AJ62=$AO$3),1,""))</f>
        <v/>
      </c>
      <c r="AP62" s="105" t="str">
        <f aca="false">IF(AO62=1,COUNTIF($AO$6:AO62,"=1"),"")</f>
        <v/>
      </c>
      <c r="AQ62" s="106" t="str">
        <f aca="false">IF($AO$3="","",IF(AG62=$AO$3,"借",IF(AJ62=$AO$3,"貸","")))</f>
        <v/>
      </c>
    </row>
    <row r="63" customFormat="false" ht="12" hidden="false" customHeight="false" outlineLevel="0" collapsed="false">
      <c r="B63" s="133" t="n">
        <v>16</v>
      </c>
      <c r="C63" s="0" t="s">
        <v>216</v>
      </c>
      <c r="D63" s="0" t="s">
        <v>177</v>
      </c>
      <c r="E63" s="90"/>
      <c r="F63" s="90"/>
      <c r="G63" s="90" t="n">
        <f aca="false">SUMIF($AG$6:$AG$1000,$L63,$AH$6:$AH$1000)</f>
        <v>0</v>
      </c>
      <c r="H63" s="90" t="n">
        <f aca="false">SUMIF($AJ$6:$AJ$1000,$L63,$AK$6:$AK$1000)</f>
        <v>0</v>
      </c>
      <c r="I63" s="131"/>
      <c r="J63" s="132" t="n">
        <f aca="false">H63-G63</f>
        <v>0</v>
      </c>
      <c r="L63" s="92" t="str">
        <f aca="false">IF(B63="","",B63&amp;" "&amp;C63)</f>
        <v>16 雑　収　入</v>
      </c>
      <c r="O63" s="52" t="n">
        <v>59</v>
      </c>
      <c r="R63" s="93"/>
      <c r="S63" s="94" t="str">
        <f aca="false">IF(R63&lt;&gt;"",VLOOKUP(R63,$B$5:$L$106,11,0),"")</f>
        <v/>
      </c>
      <c r="T63" s="93"/>
      <c r="U63" s="94" t="str">
        <f aca="false">IF(T63&lt;&gt;"",VLOOKUP(T63,$B$5:$L$106,11,0),"")</f>
        <v/>
      </c>
      <c r="W63" s="92" t="str">
        <f aca="false">P63&amp;" "&amp;Q63</f>
        <v> </v>
      </c>
      <c r="X63" s="71"/>
      <c r="Y63" s="71"/>
      <c r="AA63" s="52" t="n">
        <v>58</v>
      </c>
      <c r="AB63" s="100"/>
      <c r="AC63" s="52"/>
      <c r="AD63" s="94" t="str">
        <f aca="false">IF(AC63&lt;&gt;"",VLOOKUP(AC63,$P$5:W$120,8,0),"")</f>
        <v/>
      </c>
      <c r="AF63" s="52" t="str">
        <f aca="false">IF(ISERROR(VALUE(MID(AD63,1,3))),"",VALUE(MID(VLOOKUP(VALUE(MID(AD63,1,3)),$P$5:$W$120,4,0),1,3)))</f>
        <v/>
      </c>
      <c r="AG63" s="94" t="str">
        <f aca="false">IF(AF63&lt;&gt;"",VLOOKUP(AF63,$B$5:$L$106,11,0),"")</f>
        <v/>
      </c>
      <c r="AH63" s="88"/>
      <c r="AI63" s="52" t="str">
        <f aca="false">IF(ISERR(VALUE(MID(AD63,1,3))),"",VALUE(MID(VLOOKUP(VALUE(MID(AD63,1,3)),$P$5:$W$120,6,0),1,3)))</f>
        <v/>
      </c>
      <c r="AJ63" s="94" t="str">
        <f aca="false">IF(AI63&lt;&gt;"",VLOOKUP(AI63,$B$5:$L$106,11,0),"")</f>
        <v/>
      </c>
      <c r="AK63" s="102" t="n">
        <f aca="false">AH63</f>
        <v>0</v>
      </c>
      <c r="AM63" s="103" t="n">
        <f aca="false">IF(AG63=$AM$3,IF($AM$4="借方残",AH63+AM62,AM62-AH63),IF(AJ63=$AM$3,IF($AM$4="借方残",AM62-AK63,AK63+AM62),AM62))</f>
        <v>0</v>
      </c>
      <c r="AO63" s="105" t="str">
        <f aca="false">IF($AO$3="","",IF(OR(AG63=$AO$3,AJ63=$AO$3),1,""))</f>
        <v/>
      </c>
      <c r="AP63" s="105" t="str">
        <f aca="false">IF(AO63=1,COUNTIF($AO$6:AO63,"=1"),"")</f>
        <v/>
      </c>
      <c r="AQ63" s="106" t="str">
        <f aca="false">IF($AO$3="","",IF(AG63=$AO$3,"借",IF(AJ63=$AO$3,"貸","")))</f>
        <v/>
      </c>
    </row>
    <row r="64" customFormat="false" ht="12" hidden="false" customHeight="false" outlineLevel="0" collapsed="false">
      <c r="B64" s="133"/>
      <c r="C64" s="0" t="s">
        <v>217</v>
      </c>
      <c r="E64" s="90"/>
      <c r="F64" s="90"/>
      <c r="G64" s="90" t="n">
        <f aca="false">SUMIF($AG$6:$AG$1000,$L64,$AH$6:$AH$1000)</f>
        <v>0</v>
      </c>
      <c r="H64" s="90" t="n">
        <f aca="false">SUMIF($AJ$6:$AJ$1000,$L64,$AK$6:$AK$1000)</f>
        <v>0</v>
      </c>
      <c r="I64" s="131"/>
      <c r="J64" s="132" t="n">
        <f aca="false">SUM(J58:J63)</f>
        <v>0</v>
      </c>
      <c r="L64" s="92" t="str">
        <f aca="false">IF(B64="","",B64&amp;" "&amp;C64)</f>
        <v/>
      </c>
      <c r="O64" s="52" t="n">
        <v>60</v>
      </c>
      <c r="R64" s="93"/>
      <c r="S64" s="94" t="str">
        <f aca="false">IF(R64&lt;&gt;"",VLOOKUP(R64,$B$5:$L$106,11,0),"")</f>
        <v/>
      </c>
      <c r="T64" s="93"/>
      <c r="U64" s="94" t="str">
        <f aca="false">IF(T64&lt;&gt;"",VLOOKUP(T64,$B$5:$L$106,11,0),"")</f>
        <v/>
      </c>
      <c r="W64" s="92" t="str">
        <f aca="false">P64&amp;" "&amp;Q64</f>
        <v> </v>
      </c>
      <c r="X64" s="71"/>
      <c r="Y64" s="71"/>
      <c r="AA64" s="52" t="n">
        <v>59</v>
      </c>
      <c r="AB64" s="100"/>
      <c r="AC64" s="52"/>
      <c r="AD64" s="94" t="str">
        <f aca="false">IF(AC64&lt;&gt;"",VLOOKUP(AC64,$P$5:W$120,8,0),"")</f>
        <v/>
      </c>
      <c r="AF64" s="52" t="str">
        <f aca="false">IF(ISERROR(VALUE(MID(AD64,1,3))),"",VALUE(MID(VLOOKUP(VALUE(MID(AD64,1,3)),$P$5:$W$120,4,0),1,3)))</f>
        <v/>
      </c>
      <c r="AG64" s="94" t="str">
        <f aca="false">IF(AF64&lt;&gt;"",VLOOKUP(AF64,$B$5:$L$106,11,0),"")</f>
        <v/>
      </c>
      <c r="AH64" s="88"/>
      <c r="AI64" s="52" t="str">
        <f aca="false">IF(ISERR(VALUE(MID(AD64,1,3))),"",VALUE(MID(VLOOKUP(VALUE(MID(AD64,1,3)),$P$5:$W$120,6,0),1,3)))</f>
        <v/>
      </c>
      <c r="AJ64" s="94" t="str">
        <f aca="false">IF(AI64&lt;&gt;"",VLOOKUP(AI64,$B$5:$L$106,11,0),"")</f>
        <v/>
      </c>
      <c r="AK64" s="102" t="n">
        <f aca="false">AH64</f>
        <v>0</v>
      </c>
      <c r="AM64" s="103" t="n">
        <f aca="false">IF(AG64=$AM$3,IF($AM$4="借方残",AH64+AM63,AM63-AH64),IF(AJ64=$AM$3,IF($AM$4="借方残",AM63-AK64,AK64+AM63),AM63))</f>
        <v>0</v>
      </c>
      <c r="AO64" s="105" t="str">
        <f aca="false">IF($AO$3="","",IF(OR(AG64=$AO$3,AJ64=$AO$3),1,""))</f>
        <v/>
      </c>
      <c r="AP64" s="105" t="str">
        <f aca="false">IF(AO64=1,COUNTIF($AO$6:AO64,"=1"),"")</f>
        <v/>
      </c>
      <c r="AQ64" s="106" t="str">
        <f aca="false">IF($AO$3="","",IF(AG64=$AO$3,"借",IF(AJ64=$AO$3,"貸","")))</f>
        <v/>
      </c>
    </row>
    <row r="65" customFormat="false" ht="12" hidden="false" customHeight="false" outlineLevel="0" collapsed="false">
      <c r="B65" s="133" t="n">
        <v>17</v>
      </c>
      <c r="C65" s="0" t="s">
        <v>218</v>
      </c>
      <c r="D65" s="0" t="s">
        <v>78</v>
      </c>
      <c r="E65" s="107" t="s">
        <v>219</v>
      </c>
      <c r="F65" s="90"/>
      <c r="G65" s="90" t="n">
        <f aca="false">SUMIF($AG$6:$AG$1000,$L65,$AH$6:$AH$1000)</f>
        <v>0</v>
      </c>
      <c r="H65" s="90" t="n">
        <f aca="false">SUMIF($AJ$6:$AJ$1000,$L65,$AK$6:$AK$1000)</f>
        <v>0</v>
      </c>
      <c r="I65" s="134" t="n">
        <f aca="false">G65-H65</f>
        <v>0</v>
      </c>
      <c r="J65" s="135"/>
      <c r="L65" s="92" t="str">
        <f aca="false">IF(B65="","",B65&amp;" "&amp;C65)</f>
        <v>17 期首農産物</v>
      </c>
      <c r="O65" s="52" t="n">
        <v>61</v>
      </c>
      <c r="R65" s="93"/>
      <c r="S65" s="94" t="str">
        <f aca="false">IF(R65&lt;&gt;"",VLOOKUP(R65,$B$5:$L$106,11,0),"")</f>
        <v/>
      </c>
      <c r="T65" s="93"/>
      <c r="U65" s="94" t="str">
        <f aca="false">IF(T65&lt;&gt;"",VLOOKUP(T65,$B$5:$L$106,11,0),"")</f>
        <v/>
      </c>
      <c r="W65" s="92" t="str">
        <f aca="false">P65&amp;" "&amp;Q65</f>
        <v> </v>
      </c>
      <c r="X65" s="71"/>
      <c r="Y65" s="71"/>
      <c r="AA65" s="52" t="n">
        <v>60</v>
      </c>
      <c r="AB65" s="100"/>
      <c r="AC65" s="52"/>
      <c r="AD65" s="94" t="str">
        <f aca="false">IF(AC65&lt;&gt;"",VLOOKUP(AC65,$P$5:W$120,8,0),"")</f>
        <v/>
      </c>
      <c r="AF65" s="52" t="str">
        <f aca="false">IF(ISERROR(VALUE(MID(AD65,1,3))),"",VALUE(MID(VLOOKUP(VALUE(MID(AD65,1,3)),$P$5:$W$120,4,0),1,3)))</f>
        <v/>
      </c>
      <c r="AG65" s="94" t="str">
        <f aca="false">IF(AF65&lt;&gt;"",VLOOKUP(AF65,$B$5:$L$106,11,0),"")</f>
        <v/>
      </c>
      <c r="AH65" s="88"/>
      <c r="AI65" s="52" t="str">
        <f aca="false">IF(ISERR(VALUE(MID(AD65,1,3))),"",VALUE(MID(VLOOKUP(VALUE(MID(AD65,1,3)),$P$5:$W$120,6,0),1,3)))</f>
        <v/>
      </c>
      <c r="AJ65" s="94" t="str">
        <f aca="false">IF(AI65&lt;&gt;"",VLOOKUP(AI65,$B$5:$L$106,11,0),"")</f>
        <v/>
      </c>
      <c r="AK65" s="102" t="n">
        <f aca="false">AH65</f>
        <v>0</v>
      </c>
      <c r="AM65" s="103" t="n">
        <f aca="false">IF(AG65=$AM$3,IF($AM$4="借方残",AH65+AM64,AM64-AH65),IF(AJ65=$AM$3,IF($AM$4="借方残",AM64-AK65,AK65+AM64),AM64))</f>
        <v>0</v>
      </c>
      <c r="AO65" s="105" t="str">
        <f aca="false">IF($AO$3="","",IF(OR(AG65=$AO$3,AJ65=$AO$3),1,""))</f>
        <v/>
      </c>
      <c r="AP65" s="105" t="str">
        <f aca="false">IF(AO65=1,COUNTIF($AO$6:AO65,"=1"),"")</f>
        <v/>
      </c>
      <c r="AQ65" s="106" t="str">
        <f aca="false">IF($AO$3="","",IF(AG65=$AO$3,"借",IF(AJ65=$AO$3,"貸","")))</f>
        <v/>
      </c>
    </row>
    <row r="66" customFormat="false" ht="12" hidden="false" customHeight="false" outlineLevel="0" collapsed="false">
      <c r="B66" s="133" t="n">
        <v>18</v>
      </c>
      <c r="C66" s="0" t="s">
        <v>220</v>
      </c>
      <c r="D66" s="0" t="s">
        <v>177</v>
      </c>
      <c r="E66" s="107" t="s">
        <v>221</v>
      </c>
      <c r="F66" s="90"/>
      <c r="G66" s="90" t="n">
        <f aca="false">SUMIF($AG$6:$AG$1000,$L66,$AH$6:$AH$1000)</f>
        <v>0</v>
      </c>
      <c r="H66" s="90" t="n">
        <f aca="false">SUMIF($AJ$6:$AJ$1000,$L66,$AK$6:$AK$1000)</f>
        <v>0</v>
      </c>
      <c r="I66" s="131"/>
      <c r="J66" s="132" t="n">
        <f aca="false">H66-G66</f>
        <v>0</v>
      </c>
      <c r="L66" s="92" t="str">
        <f aca="false">IF(B66="","",B66&amp;" "&amp;C66)</f>
        <v>18 期末農産物</v>
      </c>
      <c r="O66" s="52" t="n">
        <v>62</v>
      </c>
      <c r="R66" s="93"/>
      <c r="S66" s="94" t="str">
        <f aca="false">IF(R66&lt;&gt;"",VLOOKUP(R66,$B$5:$L$106,11,0),"")</f>
        <v/>
      </c>
      <c r="T66" s="93"/>
      <c r="U66" s="94" t="str">
        <f aca="false">IF(T66&lt;&gt;"",VLOOKUP(T66,$B$5:$L$106,11,0),"")</f>
        <v/>
      </c>
      <c r="W66" s="92" t="str">
        <f aca="false">P66&amp;" "&amp;Q66</f>
        <v> </v>
      </c>
      <c r="X66" s="71"/>
      <c r="Y66" s="71"/>
      <c r="AA66" s="52" t="n">
        <v>61</v>
      </c>
      <c r="AB66" s="100"/>
      <c r="AC66" s="52"/>
      <c r="AD66" s="94" t="str">
        <f aca="false">IF(AC66&lt;&gt;"",VLOOKUP(AC66,$P$5:W$120,8,0),"")</f>
        <v/>
      </c>
      <c r="AF66" s="52" t="str">
        <f aca="false">IF(ISERROR(VALUE(MID(AD66,1,3))),"",VALUE(MID(VLOOKUP(VALUE(MID(AD66,1,3)),$P$5:$W$120,4,0),1,3)))</f>
        <v/>
      </c>
      <c r="AG66" s="94" t="str">
        <f aca="false">IF(AF66&lt;&gt;"",VLOOKUP(AF66,$B$5:$L$106,11,0),"")</f>
        <v/>
      </c>
      <c r="AH66" s="88"/>
      <c r="AI66" s="52" t="str">
        <f aca="false">IF(ISERR(VALUE(MID(AD66,1,3))),"",VALUE(MID(VLOOKUP(VALUE(MID(AD66,1,3)),$P$5:$W$120,6,0),1,3)))</f>
        <v/>
      </c>
      <c r="AJ66" s="94" t="str">
        <f aca="false">IF(AI66&lt;&gt;"",VLOOKUP(AI66,$B$5:$L$106,11,0),"")</f>
        <v/>
      </c>
      <c r="AK66" s="102" t="n">
        <f aca="false">AH66</f>
        <v>0</v>
      </c>
      <c r="AM66" s="103" t="n">
        <f aca="false">IF(AG66=$AM$3,IF($AM$4="借方残",AH66+AM65,AM65-AH66),IF(AJ66=$AM$3,IF($AM$4="借方残",AM65-AK66,AK66+AM65),AM65))</f>
        <v>0</v>
      </c>
      <c r="AO66" s="105" t="str">
        <f aca="false">IF($AO$3="","",IF(OR(AG66=$AO$3,AJ66=$AO$3),1,""))</f>
        <v/>
      </c>
      <c r="AP66" s="105" t="str">
        <f aca="false">IF(AO66=1,COUNTIF($AO$6:AO66,"=1"),"")</f>
        <v/>
      </c>
      <c r="AQ66" s="106" t="str">
        <f aca="false">IF($AO$3="","",IF(AG66=$AO$3,"借",IF(AJ66=$AO$3,"貸","")))</f>
        <v/>
      </c>
    </row>
    <row r="67" customFormat="false" ht="12" hidden="false" customHeight="false" outlineLevel="0" collapsed="false">
      <c r="B67" s="136"/>
      <c r="C67" s="137" t="s">
        <v>222</v>
      </c>
      <c r="D67" s="137"/>
      <c r="E67" s="138"/>
      <c r="F67" s="138"/>
      <c r="G67" s="138" t="n">
        <f aca="false">SUMIF($AG$6:$AG$1000,$L67,$AH$6:$AH$1000)</f>
        <v>0</v>
      </c>
      <c r="H67" s="138" t="n">
        <f aca="false">SUMIF($AJ$6:$AJ$1000,$L67,$AK$6:$AK$1000)</f>
        <v>0</v>
      </c>
      <c r="I67" s="139"/>
      <c r="J67" s="140" t="n">
        <f aca="false">SUM(J64:J66)-I65</f>
        <v>0</v>
      </c>
      <c r="L67" s="92" t="str">
        <f aca="false">IF(B67="","",B67&amp;" "&amp;C67)</f>
        <v/>
      </c>
      <c r="O67" s="52" t="n">
        <v>63</v>
      </c>
      <c r="R67" s="93"/>
      <c r="S67" s="94" t="str">
        <f aca="false">IF(R67&lt;&gt;"",VLOOKUP(R67,$B$5:$L$106,11,0),"")</f>
        <v/>
      </c>
      <c r="T67" s="93"/>
      <c r="U67" s="94" t="str">
        <f aca="false">IF(T67&lt;&gt;"",VLOOKUP(T67,$B$5:$L$106,11,0),"")</f>
        <v/>
      </c>
      <c r="W67" s="92" t="str">
        <f aca="false">P67&amp;" "&amp;Q67</f>
        <v> </v>
      </c>
      <c r="X67" s="71"/>
      <c r="Y67" s="71"/>
      <c r="AA67" s="52" t="n">
        <v>62</v>
      </c>
      <c r="AB67" s="100"/>
      <c r="AC67" s="52"/>
      <c r="AD67" s="94" t="str">
        <f aca="false">IF(AC67&lt;&gt;"",VLOOKUP(AC67,$P$5:W$120,8,0),"")</f>
        <v/>
      </c>
      <c r="AF67" s="52" t="str">
        <f aca="false">IF(ISERROR(VALUE(MID(AD67,1,3))),"",VALUE(MID(VLOOKUP(VALUE(MID(AD67,1,3)),$P$5:$W$120,4,0),1,3)))</f>
        <v/>
      </c>
      <c r="AG67" s="94" t="str">
        <f aca="false">IF(AF67&lt;&gt;"",VLOOKUP(AF67,$B$5:$L$106,11,0),"")</f>
        <v/>
      </c>
      <c r="AH67" s="88"/>
      <c r="AI67" s="52" t="str">
        <f aca="false">IF(ISERR(VALUE(MID(AD67,1,3))),"",VALUE(MID(VLOOKUP(VALUE(MID(AD67,1,3)),$P$5:$W$120,6,0),1,3)))</f>
        <v/>
      </c>
      <c r="AJ67" s="94" t="str">
        <f aca="false">IF(AI67&lt;&gt;"",VLOOKUP(AI67,$B$5:$L$106,11,0),"")</f>
        <v/>
      </c>
      <c r="AK67" s="102" t="n">
        <f aca="false">AH67</f>
        <v>0</v>
      </c>
      <c r="AM67" s="103" t="n">
        <f aca="false">IF(AG67=$AM$3,IF($AM$4="借方残",AH67+AM66,AM66-AH67),IF(AJ67=$AM$3,IF($AM$4="借方残",AM66-AK67,AK67+AM66),AM66))</f>
        <v>0</v>
      </c>
      <c r="AO67" s="105" t="str">
        <f aca="false">IF($AO$3="","",IF(OR(AG67=$AO$3,AJ67=$AO$3),1,""))</f>
        <v/>
      </c>
      <c r="AP67" s="105" t="str">
        <f aca="false">IF(AO67=1,COUNTIF($AO$6:AO67,"=1"),"")</f>
        <v/>
      </c>
      <c r="AQ67" s="106" t="str">
        <f aca="false">IF($AO$3="","",IF(AG67=$AO$3,"借",IF(AJ67=$AO$3,"貸","")))</f>
        <v/>
      </c>
    </row>
    <row r="68" customFormat="false" ht="12" hidden="false" customHeight="false" outlineLevel="0" collapsed="false">
      <c r="B68" s="133" t="n">
        <v>19</v>
      </c>
      <c r="C68" s="0" t="s">
        <v>223</v>
      </c>
      <c r="D68" s="0" t="s">
        <v>78</v>
      </c>
      <c r="E68" s="90"/>
      <c r="F68" s="90"/>
      <c r="G68" s="90" t="n">
        <f aca="false">SUMIF($AG$6:$AG$1000,$L68,$AH$6:$AH$1000)</f>
        <v>0</v>
      </c>
      <c r="H68" s="90" t="n">
        <f aca="false">SUMIF($AJ$6:$AJ$1000,$L68,$AK$6:$AK$1000)</f>
        <v>0</v>
      </c>
      <c r="I68" s="134" t="n">
        <f aca="false">G68-H68</f>
        <v>0</v>
      </c>
      <c r="J68" s="135"/>
      <c r="L68" s="92" t="str">
        <f aca="false">IF(B68="","",B68&amp;" "&amp;C68)</f>
        <v>19 租税公課</v>
      </c>
      <c r="O68" s="52" t="n">
        <v>64</v>
      </c>
      <c r="R68" s="93"/>
      <c r="S68" s="94" t="str">
        <f aca="false">IF(R68&lt;&gt;"",VLOOKUP(R68,$B$5:$L$106,11,0),"")</f>
        <v/>
      </c>
      <c r="T68" s="93"/>
      <c r="U68" s="94" t="str">
        <f aca="false">IF(T68&lt;&gt;"",VLOOKUP(T68,$B$5:$L$106,11,0),"")</f>
        <v/>
      </c>
      <c r="W68" s="92" t="str">
        <f aca="false">P68&amp;" "&amp;Q68</f>
        <v> </v>
      </c>
      <c r="X68" s="71"/>
      <c r="Y68" s="71"/>
      <c r="AA68" s="52" t="n">
        <v>63</v>
      </c>
      <c r="AB68" s="100"/>
      <c r="AC68" s="52"/>
      <c r="AD68" s="94" t="str">
        <f aca="false">IF(AC68&lt;&gt;"",VLOOKUP(AC68,$P$5:W$120,8,0),"")</f>
        <v/>
      </c>
      <c r="AF68" s="52" t="str">
        <f aca="false">IF(ISERROR(VALUE(MID(AD68,1,3))),"",VALUE(MID(VLOOKUP(VALUE(MID(AD68,1,3)),$P$5:$W$120,4,0),1,3)))</f>
        <v/>
      </c>
      <c r="AG68" s="94" t="str">
        <f aca="false">IF(AF68&lt;&gt;"",VLOOKUP(AF68,$B$5:$L$106,11,0),"")</f>
        <v/>
      </c>
      <c r="AH68" s="88"/>
      <c r="AI68" s="52" t="str">
        <f aca="false">IF(ISERR(VALUE(MID(AD68,1,3))),"",VALUE(MID(VLOOKUP(VALUE(MID(AD68,1,3)),$P$5:$W$120,6,0),1,3)))</f>
        <v/>
      </c>
      <c r="AJ68" s="94" t="str">
        <f aca="false">IF(AI68&lt;&gt;"",VLOOKUP(AI68,$B$5:$L$106,11,0),"")</f>
        <v/>
      </c>
      <c r="AK68" s="102" t="n">
        <f aca="false">AH68</f>
        <v>0</v>
      </c>
      <c r="AM68" s="103" t="n">
        <f aca="false">IF(AG68=$AM$3,IF($AM$4="借方残",AH68+AM67,AM67-AH68),IF(AJ68=$AM$3,IF($AM$4="借方残",AM67-AK68,AK68+AM67),AM67))</f>
        <v>0</v>
      </c>
      <c r="AO68" s="105" t="str">
        <f aca="false">IF($AO$3="","",IF(OR(AG68=$AO$3,AJ68=$AO$3),1,""))</f>
        <v/>
      </c>
      <c r="AP68" s="105" t="str">
        <f aca="false">IF(AO68=1,COUNTIF($AO$6:AO68,"=1"),"")</f>
        <v/>
      </c>
      <c r="AQ68" s="106" t="str">
        <f aca="false">IF($AO$3="","",IF(AG68=$AO$3,"借",IF(AJ68=$AO$3,"貸","")))</f>
        <v/>
      </c>
    </row>
    <row r="69" customFormat="false" ht="12" hidden="false" customHeight="false" outlineLevel="0" collapsed="false">
      <c r="B69" s="133" t="n">
        <v>20</v>
      </c>
      <c r="C69" s="0" t="s">
        <v>224</v>
      </c>
      <c r="D69" s="0" t="s">
        <v>78</v>
      </c>
      <c r="E69" s="90"/>
      <c r="F69" s="90"/>
      <c r="G69" s="90" t="n">
        <f aca="false">SUMIF($AG$6:$AG$1000,$L69,$AH$6:$AH$1000)</f>
        <v>0</v>
      </c>
      <c r="H69" s="90" t="n">
        <f aca="false">SUMIF($AJ$6:$AJ$1000,$L69,$AK$6:$AK$1000)</f>
        <v>0</v>
      </c>
      <c r="I69" s="134" t="n">
        <f aca="false">G69-H69</f>
        <v>0</v>
      </c>
      <c r="J69" s="135"/>
      <c r="L69" s="92" t="str">
        <f aca="false">IF(B69="","",B69&amp;" "&amp;C69)</f>
        <v>20 種　苗　費</v>
      </c>
      <c r="O69" s="52" t="n">
        <v>65</v>
      </c>
      <c r="R69" s="93"/>
      <c r="S69" s="94" t="str">
        <f aca="false">IF(R69&lt;&gt;"",VLOOKUP(R69,$B$5:$L$106,11,0),"")</f>
        <v/>
      </c>
      <c r="T69" s="93"/>
      <c r="U69" s="94" t="str">
        <f aca="false">IF(T69&lt;&gt;"",VLOOKUP(T69,$B$5:$L$106,11,0),"")</f>
        <v/>
      </c>
      <c r="W69" s="92" t="str">
        <f aca="false">P69&amp;" "&amp;Q69</f>
        <v> </v>
      </c>
      <c r="X69" s="71"/>
      <c r="Y69" s="71"/>
      <c r="AA69" s="52" t="n">
        <v>64</v>
      </c>
      <c r="AB69" s="100"/>
      <c r="AC69" s="52"/>
      <c r="AD69" s="94" t="str">
        <f aca="false">IF(AC69&lt;&gt;"",VLOOKUP(AC69,$P$5:W$120,8,0),"")</f>
        <v/>
      </c>
      <c r="AF69" s="52" t="str">
        <f aca="false">IF(ISERROR(VALUE(MID(AD69,1,3))),"",VALUE(MID(VLOOKUP(VALUE(MID(AD69,1,3)),$P$5:$W$120,4,0),1,3)))</f>
        <v/>
      </c>
      <c r="AG69" s="94" t="str">
        <f aca="false">IF(AF69&lt;&gt;"",VLOOKUP(AF69,$B$5:$L$106,11,0),"")</f>
        <v/>
      </c>
      <c r="AH69" s="88"/>
      <c r="AI69" s="52" t="str">
        <f aca="false">IF(ISERR(VALUE(MID(AD69,1,3))),"",VALUE(MID(VLOOKUP(VALUE(MID(AD69,1,3)),$P$5:$W$120,6,0),1,3)))</f>
        <v/>
      </c>
      <c r="AJ69" s="94" t="str">
        <f aca="false">IF(AI69&lt;&gt;"",VLOOKUP(AI69,$B$5:$L$106,11,0),"")</f>
        <v/>
      </c>
      <c r="AK69" s="102" t="n">
        <f aca="false">AH69</f>
        <v>0</v>
      </c>
      <c r="AM69" s="103" t="n">
        <f aca="false">IF(AG69=$AM$3,IF($AM$4="借方残",AH69+AM68,AM68-AH69),IF(AJ69=$AM$3,IF($AM$4="借方残",AM68-AK69,AK69+AM68),AM68))</f>
        <v>0</v>
      </c>
      <c r="AO69" s="105" t="str">
        <f aca="false">IF($AO$3="","",IF(OR(AG69=$AO$3,AJ69=$AO$3),1,""))</f>
        <v/>
      </c>
      <c r="AP69" s="105" t="str">
        <f aca="false">IF(AO69=1,COUNTIF($AO$6:AO69,"=1"),"")</f>
        <v/>
      </c>
      <c r="AQ69" s="106" t="str">
        <f aca="false">IF($AO$3="","",IF(AG69=$AO$3,"借",IF(AJ69=$AO$3,"貸","")))</f>
        <v/>
      </c>
    </row>
    <row r="70" customFormat="false" ht="12" hidden="false" customHeight="false" outlineLevel="0" collapsed="false">
      <c r="B70" s="133" t="n">
        <v>21</v>
      </c>
      <c r="C70" s="0" t="s">
        <v>225</v>
      </c>
      <c r="D70" s="0" t="s">
        <v>78</v>
      </c>
      <c r="E70" s="90"/>
      <c r="F70" s="90"/>
      <c r="G70" s="90" t="n">
        <f aca="false">SUMIF($AG$6:$AG$1000,$L70,$AH$6:$AH$1000)</f>
        <v>0</v>
      </c>
      <c r="H70" s="90" t="n">
        <f aca="false">SUMIF($AJ$6:$AJ$1000,$L70,$AK$6:$AK$1000)</f>
        <v>0</v>
      </c>
      <c r="I70" s="134" t="n">
        <f aca="false">G70-H70</f>
        <v>0</v>
      </c>
      <c r="J70" s="135"/>
      <c r="L70" s="92" t="str">
        <f aca="false">IF(B70="","",B70&amp;" "&amp;C70)</f>
        <v>21 素　畜　費</v>
      </c>
      <c r="O70" s="52" t="n">
        <v>66</v>
      </c>
      <c r="R70" s="93"/>
      <c r="S70" s="94" t="str">
        <f aca="false">IF(R70&lt;&gt;"",VLOOKUP(R70,$B$5:$L$106,11,0),"")</f>
        <v/>
      </c>
      <c r="T70" s="93"/>
      <c r="U70" s="94" t="str">
        <f aca="false">IF(T70&lt;&gt;"",VLOOKUP(T70,$B$5:$L$106,11,0),"")</f>
        <v/>
      </c>
      <c r="W70" s="92" t="str">
        <f aca="false">P70&amp;" "&amp;Q70</f>
        <v> </v>
      </c>
      <c r="X70" s="71"/>
      <c r="Y70" s="71"/>
      <c r="AA70" s="52" t="n">
        <v>65</v>
      </c>
      <c r="AB70" s="100"/>
      <c r="AC70" s="52"/>
      <c r="AD70" s="94" t="str">
        <f aca="false">IF(AC70&lt;&gt;"",VLOOKUP(AC70,$P$5:W$120,8,0),"")</f>
        <v/>
      </c>
      <c r="AF70" s="52" t="str">
        <f aca="false">IF(ISERROR(VALUE(MID(AD70,1,3))),"",VALUE(MID(VLOOKUP(VALUE(MID(AD70,1,3)),$P$5:$W$120,4,0),1,3)))</f>
        <v/>
      </c>
      <c r="AG70" s="94" t="str">
        <f aca="false">IF(AF70&lt;&gt;"",VLOOKUP(AF70,$B$5:$L$106,11,0),"")</f>
        <v/>
      </c>
      <c r="AH70" s="88"/>
      <c r="AI70" s="52" t="str">
        <f aca="false">IF(ISERR(VALUE(MID(AD70,1,3))),"",VALUE(MID(VLOOKUP(VALUE(MID(AD70,1,3)),$P$5:$W$120,6,0),1,3)))</f>
        <v/>
      </c>
      <c r="AJ70" s="94" t="str">
        <f aca="false">IF(AI70&lt;&gt;"",VLOOKUP(AI70,$B$5:$L$106,11,0),"")</f>
        <v/>
      </c>
      <c r="AK70" s="102" t="n">
        <f aca="false">AH70</f>
        <v>0</v>
      </c>
      <c r="AM70" s="103" t="n">
        <f aca="false">IF(AG70=$AM$3,IF($AM$4="借方残",AH70+AM69,AM69-AH70),IF(AJ70=$AM$3,IF($AM$4="借方残",AM69-AK70,AK70+AM69),AM69))</f>
        <v>0</v>
      </c>
      <c r="AO70" s="105" t="str">
        <f aca="false">IF($AO$3="","",IF(OR(AG70=$AO$3,AJ70=$AO$3),1,""))</f>
        <v/>
      </c>
      <c r="AP70" s="105" t="str">
        <f aca="false">IF(AO70=1,COUNTIF($AO$6:AO70,"=1"),"")</f>
        <v/>
      </c>
      <c r="AQ70" s="106" t="str">
        <f aca="false">IF($AO$3="","",IF(AG70=$AO$3,"借",IF(AJ70=$AO$3,"貸","")))</f>
        <v/>
      </c>
    </row>
    <row r="71" customFormat="false" ht="12" hidden="false" customHeight="false" outlineLevel="0" collapsed="false">
      <c r="B71" s="133" t="n">
        <v>22</v>
      </c>
      <c r="C71" s="0" t="s">
        <v>226</v>
      </c>
      <c r="D71" s="0" t="s">
        <v>78</v>
      </c>
      <c r="E71" s="90"/>
      <c r="F71" s="90"/>
      <c r="G71" s="90" t="n">
        <f aca="false">SUMIF($AG$6:$AG$1000,$L71,$AH$6:$AH$1000)</f>
        <v>0</v>
      </c>
      <c r="H71" s="90" t="n">
        <f aca="false">SUMIF($AJ$6:$AJ$1000,$L71,$AK$6:$AK$1000)</f>
        <v>0</v>
      </c>
      <c r="I71" s="134" t="n">
        <f aca="false">G71-H71</f>
        <v>0</v>
      </c>
      <c r="J71" s="135"/>
      <c r="L71" s="92" t="str">
        <f aca="false">IF(B71="","",B71&amp;" "&amp;C71)</f>
        <v>22 肥　料　費</v>
      </c>
      <c r="O71" s="52" t="n">
        <v>67</v>
      </c>
      <c r="R71" s="93"/>
      <c r="S71" s="94" t="str">
        <f aca="false">IF(R71&lt;&gt;"",VLOOKUP(R71,$B$5:$L$106,11,0),"")</f>
        <v/>
      </c>
      <c r="T71" s="93"/>
      <c r="U71" s="94" t="str">
        <f aca="false">IF(T71&lt;&gt;"",VLOOKUP(T71,$B$5:$L$106,11,0),"")</f>
        <v/>
      </c>
      <c r="W71" s="92" t="str">
        <f aca="false">P71&amp;" "&amp;Q71</f>
        <v> </v>
      </c>
      <c r="X71" s="71"/>
      <c r="Y71" s="71"/>
      <c r="AA71" s="52" t="n">
        <v>66</v>
      </c>
      <c r="AB71" s="100"/>
      <c r="AC71" s="52"/>
      <c r="AD71" s="94" t="str">
        <f aca="false">IF(AC71&lt;&gt;"",VLOOKUP(AC71,$P$5:W$120,8,0),"")</f>
        <v/>
      </c>
      <c r="AF71" s="52" t="str">
        <f aca="false">IF(ISERROR(VALUE(MID(AD71,1,3))),"",VALUE(MID(VLOOKUP(VALUE(MID(AD71,1,3)),$P$5:$W$120,4,0),1,3)))</f>
        <v/>
      </c>
      <c r="AG71" s="94" t="str">
        <f aca="false">IF(AF71&lt;&gt;"",VLOOKUP(AF71,$B$5:$L$106,11,0),"")</f>
        <v/>
      </c>
      <c r="AH71" s="88"/>
      <c r="AI71" s="52" t="str">
        <f aca="false">IF(ISERR(VALUE(MID(AD71,1,3))),"",VALUE(MID(VLOOKUP(VALUE(MID(AD71,1,3)),$P$5:$W$120,6,0),1,3)))</f>
        <v/>
      </c>
      <c r="AJ71" s="94" t="str">
        <f aca="false">IF(AI71&lt;&gt;"",VLOOKUP(AI71,$B$5:$L$106,11,0),"")</f>
        <v/>
      </c>
      <c r="AK71" s="102" t="n">
        <f aca="false">AH71</f>
        <v>0</v>
      </c>
      <c r="AM71" s="103" t="n">
        <f aca="false">IF(AG71=$AM$3,IF($AM$4="借方残",AH71+AM70,AM70-AH71),IF(AJ71=$AM$3,IF($AM$4="借方残",AM70-AK71,AK71+AM70),AM70))</f>
        <v>0</v>
      </c>
      <c r="AO71" s="105" t="str">
        <f aca="false">IF($AO$3="","",IF(OR(AG71=$AO$3,AJ71=$AO$3),1,""))</f>
        <v/>
      </c>
      <c r="AP71" s="105" t="str">
        <f aca="false">IF(AO71=1,COUNTIF($AO$6:AO71,"=1"),"")</f>
        <v/>
      </c>
      <c r="AQ71" s="106" t="str">
        <f aca="false">IF($AO$3="","",IF(AG71=$AO$3,"借",IF(AJ71=$AO$3,"貸","")))</f>
        <v/>
      </c>
    </row>
    <row r="72" customFormat="false" ht="12" hidden="false" customHeight="false" outlineLevel="0" collapsed="false">
      <c r="B72" s="133" t="n">
        <v>23</v>
      </c>
      <c r="C72" s="0" t="s">
        <v>227</v>
      </c>
      <c r="D72" s="0" t="s">
        <v>78</v>
      </c>
      <c r="E72" s="90"/>
      <c r="F72" s="90"/>
      <c r="G72" s="90" t="n">
        <f aca="false">SUMIF($AG$6:$AG$1000,$L72,$AH$6:$AH$1000)</f>
        <v>0</v>
      </c>
      <c r="H72" s="90" t="n">
        <f aca="false">SUMIF($AJ$6:$AJ$1000,$L72,$AK$6:$AK$1000)</f>
        <v>0</v>
      </c>
      <c r="I72" s="134" t="n">
        <f aca="false">G72-H72</f>
        <v>0</v>
      </c>
      <c r="J72" s="135"/>
      <c r="L72" s="92" t="str">
        <f aca="false">IF(B72="","",B72&amp;" "&amp;C72)</f>
        <v>23 飼　料　費</v>
      </c>
      <c r="O72" s="52" t="n">
        <v>68</v>
      </c>
      <c r="R72" s="93"/>
      <c r="S72" s="94" t="str">
        <f aca="false">IF(R72&lt;&gt;"",VLOOKUP(R72,$B$5:$L$106,11,0),"")</f>
        <v/>
      </c>
      <c r="T72" s="93"/>
      <c r="U72" s="94" t="str">
        <f aca="false">IF(T72&lt;&gt;"",VLOOKUP(T72,$B$5:$L$106,11,0),"")</f>
        <v/>
      </c>
      <c r="W72" s="92" t="str">
        <f aca="false">P72&amp;" "&amp;Q72</f>
        <v> </v>
      </c>
      <c r="X72" s="71"/>
      <c r="Y72" s="71"/>
      <c r="AA72" s="52" t="n">
        <v>67</v>
      </c>
      <c r="AB72" s="100"/>
      <c r="AC72" s="52"/>
      <c r="AD72" s="94" t="str">
        <f aca="false">IF(AC72&lt;&gt;"",VLOOKUP(AC72,$P$5:W$120,8,0),"")</f>
        <v/>
      </c>
      <c r="AF72" s="52" t="str">
        <f aca="false">IF(ISERROR(VALUE(MID(AD72,1,3))),"",VALUE(MID(VLOOKUP(VALUE(MID(AD72,1,3)),$P$5:$W$120,4,0),1,3)))</f>
        <v/>
      </c>
      <c r="AG72" s="94" t="str">
        <f aca="false">IF(AF72&lt;&gt;"",VLOOKUP(AF72,$B$5:$L$106,11,0),"")</f>
        <v/>
      </c>
      <c r="AH72" s="88"/>
      <c r="AI72" s="52" t="str">
        <f aca="false">IF(ISERR(VALUE(MID(AD72,1,3))),"",VALUE(MID(VLOOKUP(VALUE(MID(AD72,1,3)),$P$5:$W$120,6,0),1,3)))</f>
        <v/>
      </c>
      <c r="AJ72" s="94" t="str">
        <f aca="false">IF(AI72&lt;&gt;"",VLOOKUP(AI72,$B$5:$L$106,11,0),"")</f>
        <v/>
      </c>
      <c r="AK72" s="102" t="n">
        <f aca="false">AH72</f>
        <v>0</v>
      </c>
      <c r="AM72" s="103" t="n">
        <f aca="false">IF(AG72=$AM$3,IF($AM$4="借方残",AH72+AM71,AM71-AH72),IF(AJ72=$AM$3,IF($AM$4="借方残",AM71-AK72,AK72+AM71),AM71))</f>
        <v>0</v>
      </c>
      <c r="AO72" s="105" t="str">
        <f aca="false">IF($AO$3="","",IF(OR(AG72=$AO$3,AJ72=$AO$3),1,""))</f>
        <v/>
      </c>
      <c r="AP72" s="105" t="str">
        <f aca="false">IF(AO72=1,COUNTIF($AO$6:AO72,"=1"),"")</f>
        <v/>
      </c>
      <c r="AQ72" s="106" t="str">
        <f aca="false">IF($AO$3="","",IF(AG72=$AO$3,"借",IF(AJ72=$AO$3,"貸","")))</f>
        <v/>
      </c>
    </row>
    <row r="73" customFormat="false" ht="12" hidden="false" customHeight="false" outlineLevel="0" collapsed="false">
      <c r="B73" s="133" t="n">
        <v>24</v>
      </c>
      <c r="C73" s="0" t="s">
        <v>228</v>
      </c>
      <c r="D73" s="0" t="s">
        <v>78</v>
      </c>
      <c r="E73" s="90"/>
      <c r="F73" s="90"/>
      <c r="G73" s="90" t="n">
        <f aca="false">SUMIF($AG$6:$AG$1000,$L73,$AH$6:$AH$1000)</f>
        <v>0</v>
      </c>
      <c r="H73" s="90" t="n">
        <f aca="false">SUMIF($AJ$6:$AJ$1000,$L73,$AK$6:$AK$1000)</f>
        <v>0</v>
      </c>
      <c r="I73" s="134" t="n">
        <f aca="false">G73-H73</f>
        <v>0</v>
      </c>
      <c r="J73" s="135"/>
      <c r="L73" s="92" t="str">
        <f aca="false">IF(B73="","",B73&amp;" "&amp;C73)</f>
        <v>24 農　具　費</v>
      </c>
      <c r="O73" s="52" t="n">
        <v>69</v>
      </c>
      <c r="R73" s="93"/>
      <c r="S73" s="94" t="str">
        <f aca="false">IF(R73&lt;&gt;"",VLOOKUP(R73,$B$5:$L$106,11,0),"")</f>
        <v/>
      </c>
      <c r="T73" s="93"/>
      <c r="U73" s="94" t="str">
        <f aca="false">IF(T73&lt;&gt;"",VLOOKUP(T73,$B$5:$L$106,11,0),"")</f>
        <v/>
      </c>
      <c r="W73" s="92" t="str">
        <f aca="false">P73&amp;" "&amp;Q73</f>
        <v> </v>
      </c>
      <c r="X73" s="71"/>
      <c r="Y73" s="71"/>
      <c r="AA73" s="52" t="n">
        <v>68</v>
      </c>
      <c r="AB73" s="100"/>
      <c r="AC73" s="52"/>
      <c r="AD73" s="94" t="str">
        <f aca="false">IF(AC73&lt;&gt;"",VLOOKUP(AC73,$P$5:W$120,8,0),"")</f>
        <v/>
      </c>
      <c r="AF73" s="52" t="str">
        <f aca="false">IF(ISERROR(VALUE(MID(AD73,1,3))),"",VALUE(MID(VLOOKUP(VALUE(MID(AD73,1,3)),$P$5:$W$120,4,0),1,3)))</f>
        <v/>
      </c>
      <c r="AG73" s="94" t="str">
        <f aca="false">IF(AF73&lt;&gt;"",VLOOKUP(AF73,$B$5:$L$106,11,0),"")</f>
        <v/>
      </c>
      <c r="AH73" s="88"/>
      <c r="AI73" s="52" t="str">
        <f aca="false">IF(ISERR(VALUE(MID(AD73,1,3))),"",VALUE(MID(VLOOKUP(VALUE(MID(AD73,1,3)),$P$5:$W$120,6,0),1,3)))</f>
        <v/>
      </c>
      <c r="AJ73" s="94" t="str">
        <f aca="false">IF(AI73&lt;&gt;"",VLOOKUP(AI73,$B$5:$L$106,11,0),"")</f>
        <v/>
      </c>
      <c r="AK73" s="102" t="n">
        <f aca="false">AH73</f>
        <v>0</v>
      </c>
      <c r="AM73" s="103" t="n">
        <f aca="false">IF(AG73=$AM$3,IF($AM$4="借方残",AH73+AM72,AM72-AH73),IF(AJ73=$AM$3,IF($AM$4="借方残",AM72-AK73,AK73+AM72),AM72))</f>
        <v>0</v>
      </c>
      <c r="AO73" s="105" t="str">
        <f aca="false">IF($AO$3="","",IF(OR(AG73=$AO$3,AJ73=$AO$3),1,""))</f>
        <v/>
      </c>
      <c r="AP73" s="105" t="str">
        <f aca="false">IF(AO73=1,COUNTIF($AO$6:AO73,"=1"),"")</f>
        <v/>
      </c>
      <c r="AQ73" s="106" t="str">
        <f aca="false">IF($AO$3="","",IF(AG73=$AO$3,"借",IF(AJ73=$AO$3,"貸","")))</f>
        <v/>
      </c>
    </row>
    <row r="74" customFormat="false" ht="12" hidden="false" customHeight="false" outlineLevel="0" collapsed="false">
      <c r="B74" s="133" t="n">
        <v>25</v>
      </c>
      <c r="C74" s="0" t="s">
        <v>229</v>
      </c>
      <c r="D74" s="0" t="s">
        <v>78</v>
      </c>
      <c r="E74" s="90"/>
      <c r="F74" s="90"/>
      <c r="G74" s="90" t="n">
        <f aca="false">SUMIF($AG$6:$AG$1000,$L74,$AH$6:$AH$1000)</f>
        <v>0</v>
      </c>
      <c r="H74" s="90" t="n">
        <f aca="false">SUMIF($AJ$6:$AJ$1000,$L74,$AK$6:$AK$1000)</f>
        <v>0</v>
      </c>
      <c r="I74" s="134" t="n">
        <f aca="false">G74-H74</f>
        <v>0</v>
      </c>
      <c r="J74" s="135"/>
      <c r="L74" s="92" t="str">
        <f aca="false">IF(B74="","",B74&amp;" "&amp;C74)</f>
        <v>25 農薬衛生費</v>
      </c>
      <c r="O74" s="52" t="n">
        <v>70</v>
      </c>
      <c r="R74" s="93"/>
      <c r="S74" s="94" t="str">
        <f aca="false">IF(R74&lt;&gt;"",VLOOKUP(R74,$B$5:$L$106,11,0),"")</f>
        <v/>
      </c>
      <c r="T74" s="93"/>
      <c r="U74" s="94" t="str">
        <f aca="false">IF(T74&lt;&gt;"",VLOOKUP(T74,$B$5:$L$106,11,0),"")</f>
        <v/>
      </c>
      <c r="W74" s="92" t="str">
        <f aca="false">P74&amp;" "&amp;Q74</f>
        <v> </v>
      </c>
      <c r="X74" s="71"/>
      <c r="Y74" s="71"/>
      <c r="AA74" s="52" t="n">
        <v>69</v>
      </c>
      <c r="AB74" s="100"/>
      <c r="AC74" s="52"/>
      <c r="AD74" s="94" t="str">
        <f aca="false">IF(AC74&lt;&gt;"",VLOOKUP(AC74,$P$5:W$120,8,0),"")</f>
        <v/>
      </c>
      <c r="AF74" s="52" t="str">
        <f aca="false">IF(ISERROR(VALUE(MID(AD74,1,3))),"",VALUE(MID(VLOOKUP(VALUE(MID(AD74,1,3)),$P$5:$W$120,4,0),1,3)))</f>
        <v/>
      </c>
      <c r="AG74" s="94" t="str">
        <f aca="false">IF(AF74&lt;&gt;"",VLOOKUP(AF74,$B$5:$L$106,11,0),"")</f>
        <v/>
      </c>
      <c r="AH74" s="88"/>
      <c r="AI74" s="52" t="str">
        <f aca="false">IF(ISERR(VALUE(MID(AD74,1,3))),"",VALUE(MID(VLOOKUP(VALUE(MID(AD74,1,3)),$P$5:$W$120,6,0),1,3)))</f>
        <v/>
      </c>
      <c r="AJ74" s="94" t="str">
        <f aca="false">IF(AI74&lt;&gt;"",VLOOKUP(AI74,$B$5:$L$106,11,0),"")</f>
        <v/>
      </c>
      <c r="AK74" s="102" t="n">
        <f aca="false">AH74</f>
        <v>0</v>
      </c>
      <c r="AM74" s="103" t="n">
        <f aca="false">IF(AG74=$AM$3,IF($AM$4="借方残",AH74+AM73,AM73-AH74),IF(AJ74=$AM$3,IF($AM$4="借方残",AM73-AK74,AK74+AM73),AM73))</f>
        <v>0</v>
      </c>
      <c r="AO74" s="105" t="str">
        <f aca="false">IF($AO$3="","",IF(OR(AG74=$AO$3,AJ74=$AO$3),1,""))</f>
        <v/>
      </c>
      <c r="AP74" s="105" t="str">
        <f aca="false">IF(AO74=1,COUNTIF($AO$6:AO74,"=1"),"")</f>
        <v/>
      </c>
      <c r="AQ74" s="106" t="str">
        <f aca="false">IF($AO$3="","",IF(AG74=$AO$3,"借",IF(AJ74=$AO$3,"貸","")))</f>
        <v/>
      </c>
    </row>
    <row r="75" customFormat="false" ht="12" hidden="false" customHeight="false" outlineLevel="0" collapsed="false">
      <c r="B75" s="133" t="n">
        <v>26</v>
      </c>
      <c r="C75" s="0" t="s">
        <v>230</v>
      </c>
      <c r="D75" s="0" t="s">
        <v>78</v>
      </c>
      <c r="E75" s="90"/>
      <c r="F75" s="90"/>
      <c r="G75" s="90" t="n">
        <f aca="false">SUMIF($AG$6:$AG$1000,$L75,$AH$6:$AH$1000)</f>
        <v>0</v>
      </c>
      <c r="H75" s="90" t="n">
        <f aca="false">SUMIF($AJ$6:$AJ$1000,$L75,$AK$6:$AK$1000)</f>
        <v>0</v>
      </c>
      <c r="I75" s="134" t="n">
        <f aca="false">G75-H75</f>
        <v>0</v>
      </c>
      <c r="J75" s="135"/>
      <c r="L75" s="92" t="str">
        <f aca="false">IF(B75="","",B75&amp;" "&amp;C75)</f>
        <v>26 諸材料費</v>
      </c>
      <c r="O75" s="52" t="n">
        <v>71</v>
      </c>
      <c r="R75" s="93"/>
      <c r="S75" s="94" t="str">
        <f aca="false">IF(R75&lt;&gt;"",VLOOKUP(R75,$B$5:$L$106,11,0),"")</f>
        <v/>
      </c>
      <c r="T75" s="93"/>
      <c r="U75" s="94" t="str">
        <f aca="false">IF(T75&lt;&gt;"",VLOOKUP(T75,$B$5:$L$106,11,0),"")</f>
        <v/>
      </c>
      <c r="W75" s="92" t="str">
        <f aca="false">P75&amp;" "&amp;Q75</f>
        <v> </v>
      </c>
      <c r="X75" s="71"/>
      <c r="Y75" s="71"/>
      <c r="AA75" s="52" t="n">
        <v>70</v>
      </c>
      <c r="AB75" s="100"/>
      <c r="AC75" s="52"/>
      <c r="AD75" s="94" t="str">
        <f aca="false">IF(AC75&lt;&gt;"",VLOOKUP(AC75,$P$5:W$120,8,0),"")</f>
        <v/>
      </c>
      <c r="AF75" s="52" t="str">
        <f aca="false">IF(ISERROR(VALUE(MID(AD75,1,3))),"",VALUE(MID(VLOOKUP(VALUE(MID(AD75,1,3)),$P$5:$W$120,4,0),1,3)))</f>
        <v/>
      </c>
      <c r="AG75" s="94" t="str">
        <f aca="false">IF(AF75&lt;&gt;"",VLOOKUP(AF75,$B$5:$L$106,11,0),"")</f>
        <v/>
      </c>
      <c r="AH75" s="88"/>
      <c r="AI75" s="52" t="str">
        <f aca="false">IF(ISERR(VALUE(MID(AD75,1,3))),"",VALUE(MID(VLOOKUP(VALUE(MID(AD75,1,3)),$P$5:$W$120,6,0),1,3)))</f>
        <v/>
      </c>
      <c r="AJ75" s="94" t="str">
        <f aca="false">IF(AI75&lt;&gt;"",VLOOKUP(AI75,$B$5:$L$106,11,0),"")</f>
        <v/>
      </c>
      <c r="AK75" s="102" t="n">
        <f aca="false">AH75</f>
        <v>0</v>
      </c>
      <c r="AM75" s="103" t="n">
        <f aca="false">IF(AG75=$AM$3,IF($AM$4="借方残",AH75+AM74,AM74-AH75),IF(AJ75=$AM$3,IF($AM$4="借方残",AM74-AK75,AK75+AM74),AM74))</f>
        <v>0</v>
      </c>
      <c r="AO75" s="105" t="str">
        <f aca="false">IF($AO$3="","",IF(OR(AG75=$AO$3,AJ75=$AO$3),1,""))</f>
        <v/>
      </c>
      <c r="AP75" s="105" t="str">
        <f aca="false">IF(AO75=1,COUNTIF($AO$6:AO75,"=1"),"")</f>
        <v/>
      </c>
      <c r="AQ75" s="106" t="str">
        <f aca="false">IF($AO$3="","",IF(AG75=$AO$3,"借",IF(AJ75=$AO$3,"貸","")))</f>
        <v/>
      </c>
    </row>
    <row r="76" customFormat="false" ht="12" hidden="false" customHeight="false" outlineLevel="0" collapsed="false">
      <c r="B76" s="133" t="n">
        <v>27</v>
      </c>
      <c r="C76" s="0" t="s">
        <v>231</v>
      </c>
      <c r="D76" s="0" t="s">
        <v>78</v>
      </c>
      <c r="E76" s="90"/>
      <c r="F76" s="90"/>
      <c r="G76" s="90" t="n">
        <f aca="false">SUMIF($AG$6:$AG$1000,$L76,$AH$6:$AH$1000)</f>
        <v>0</v>
      </c>
      <c r="H76" s="90" t="n">
        <f aca="false">SUMIF($AJ$6:$AJ$1000,$L76,$AK$6:$AK$1000)</f>
        <v>0</v>
      </c>
      <c r="I76" s="134" t="n">
        <f aca="false">G76-H76</f>
        <v>0</v>
      </c>
      <c r="J76" s="135"/>
      <c r="L76" s="92" t="str">
        <f aca="false">IF(B76="","",B76&amp;" "&amp;C76)</f>
        <v>27 修　繕　費</v>
      </c>
      <c r="O76" s="52" t="n">
        <v>72</v>
      </c>
      <c r="R76" s="93"/>
      <c r="S76" s="94" t="str">
        <f aca="false">IF(R76&lt;&gt;"",VLOOKUP(R76,$B$5:$L$106,11,0),"")</f>
        <v/>
      </c>
      <c r="T76" s="93"/>
      <c r="U76" s="94" t="str">
        <f aca="false">IF(T76&lt;&gt;"",VLOOKUP(T76,$B$5:$L$106,11,0),"")</f>
        <v/>
      </c>
      <c r="W76" s="92" t="str">
        <f aca="false">P76&amp;" "&amp;Q76</f>
        <v> </v>
      </c>
      <c r="X76" s="71"/>
      <c r="Y76" s="71"/>
      <c r="AA76" s="52" t="n">
        <v>71</v>
      </c>
      <c r="AB76" s="100"/>
      <c r="AC76" s="52"/>
      <c r="AD76" s="94" t="str">
        <f aca="false">IF(AC76&lt;&gt;"",VLOOKUP(AC76,$P$5:W$120,8,0),"")</f>
        <v/>
      </c>
      <c r="AF76" s="52" t="str">
        <f aca="false">IF(ISERROR(VALUE(MID(AD76,1,3))),"",VALUE(MID(VLOOKUP(VALUE(MID(AD76,1,3)),$P$5:$W$120,4,0),1,3)))</f>
        <v/>
      </c>
      <c r="AG76" s="94" t="str">
        <f aca="false">IF(AF76&lt;&gt;"",VLOOKUP(AF76,$B$5:$L$106,11,0),"")</f>
        <v/>
      </c>
      <c r="AH76" s="88"/>
      <c r="AI76" s="52" t="str">
        <f aca="false">IF(ISERR(VALUE(MID(AD76,1,3))),"",VALUE(MID(VLOOKUP(VALUE(MID(AD76,1,3)),$P$5:$W$120,6,0),1,3)))</f>
        <v/>
      </c>
      <c r="AJ76" s="94" t="str">
        <f aca="false">IF(AI76&lt;&gt;"",VLOOKUP(AI76,$B$5:$L$106,11,0),"")</f>
        <v/>
      </c>
      <c r="AK76" s="102" t="n">
        <f aca="false">AH76</f>
        <v>0</v>
      </c>
      <c r="AM76" s="103" t="n">
        <f aca="false">IF(AG76=$AM$3,IF($AM$4="借方残",AH76+AM75,AM75-AH76),IF(AJ76=$AM$3,IF($AM$4="借方残",AM75-AK76,AK76+AM75),AM75))</f>
        <v>0</v>
      </c>
      <c r="AO76" s="105" t="str">
        <f aca="false">IF($AO$3="","",IF(OR(AG76=$AO$3,AJ76=$AO$3),1,""))</f>
        <v/>
      </c>
      <c r="AP76" s="105" t="str">
        <f aca="false">IF(AO76=1,COUNTIF($AO$6:AO76,"=1"),"")</f>
        <v/>
      </c>
      <c r="AQ76" s="106" t="str">
        <f aca="false">IF($AO$3="","",IF(AG76=$AO$3,"借",IF(AJ76=$AO$3,"貸","")))</f>
        <v/>
      </c>
    </row>
    <row r="77" customFormat="false" ht="12" hidden="false" customHeight="false" outlineLevel="0" collapsed="false">
      <c r="B77" s="133" t="n">
        <v>28</v>
      </c>
      <c r="C77" s="0" t="s">
        <v>157</v>
      </c>
      <c r="D77" s="0" t="s">
        <v>78</v>
      </c>
      <c r="E77" s="90"/>
      <c r="F77" s="90"/>
      <c r="G77" s="90" t="n">
        <f aca="false">SUMIF($AG$6:$AG$1000,$L77,$AH$6:$AH$1000)</f>
        <v>0</v>
      </c>
      <c r="H77" s="90" t="n">
        <f aca="false">SUMIF($AJ$6:$AJ$1000,$L77,$AK$6:$AK$1000)</f>
        <v>0</v>
      </c>
      <c r="I77" s="134" t="n">
        <f aca="false">G77-H77</f>
        <v>0</v>
      </c>
      <c r="J77" s="135"/>
      <c r="L77" s="92" t="str">
        <f aca="false">IF(B77="","",B77&amp;" "&amp;C77)</f>
        <v>28 動力光熱費</v>
      </c>
      <c r="O77" s="52" t="n">
        <v>73</v>
      </c>
      <c r="R77" s="93"/>
      <c r="S77" s="94" t="str">
        <f aca="false">IF(R77&lt;&gt;"",VLOOKUP(R77,$B$5:$L$106,11,0),"")</f>
        <v/>
      </c>
      <c r="T77" s="93"/>
      <c r="U77" s="94" t="str">
        <f aca="false">IF(T77&lt;&gt;"",VLOOKUP(T77,$B$5:$L$106,11,0),"")</f>
        <v/>
      </c>
      <c r="W77" s="92" t="str">
        <f aca="false">P77&amp;" "&amp;Q77</f>
        <v> </v>
      </c>
      <c r="X77" s="71"/>
      <c r="Y77" s="71"/>
      <c r="AA77" s="52" t="n">
        <v>72</v>
      </c>
      <c r="AB77" s="100"/>
      <c r="AC77" s="52"/>
      <c r="AD77" s="94" t="str">
        <f aca="false">IF(AC77&lt;&gt;"",VLOOKUP(AC77,$P$5:W$120,8,0),"")</f>
        <v/>
      </c>
      <c r="AF77" s="52" t="str">
        <f aca="false">IF(ISERROR(VALUE(MID(AD77,1,3))),"",VALUE(MID(VLOOKUP(VALUE(MID(AD77,1,3)),$P$5:$W$120,4,0),1,3)))</f>
        <v/>
      </c>
      <c r="AG77" s="94" t="str">
        <f aca="false">IF(AF77&lt;&gt;"",VLOOKUP(AF77,$B$5:$L$106,11,0),"")</f>
        <v/>
      </c>
      <c r="AH77" s="88"/>
      <c r="AI77" s="52" t="str">
        <f aca="false">IF(ISERR(VALUE(MID(AD77,1,3))),"",VALUE(MID(VLOOKUP(VALUE(MID(AD77,1,3)),$P$5:$W$120,6,0),1,3)))</f>
        <v/>
      </c>
      <c r="AJ77" s="94" t="str">
        <f aca="false">IF(AI77&lt;&gt;"",VLOOKUP(AI77,$B$5:$L$106,11,0),"")</f>
        <v/>
      </c>
      <c r="AK77" s="102" t="n">
        <f aca="false">AH77</f>
        <v>0</v>
      </c>
      <c r="AM77" s="103" t="n">
        <f aca="false">IF(AG77=$AM$3,IF($AM$4="借方残",AH77+AM76,AM76-AH77),IF(AJ77=$AM$3,IF($AM$4="借方残",AM76-AK77,AK77+AM76),AM76))</f>
        <v>0</v>
      </c>
      <c r="AO77" s="105" t="str">
        <f aca="false">IF($AO$3="","",IF(OR(AG77=$AO$3,AJ77=$AO$3),1,""))</f>
        <v/>
      </c>
      <c r="AP77" s="105" t="str">
        <f aca="false">IF(AO77=1,COUNTIF($AO$6:AO77,"=1"),"")</f>
        <v/>
      </c>
      <c r="AQ77" s="106" t="str">
        <f aca="false">IF($AO$3="","",IF(AG77=$AO$3,"借",IF(AJ77=$AO$3,"貸","")))</f>
        <v/>
      </c>
    </row>
    <row r="78" customFormat="false" ht="12" hidden="false" customHeight="false" outlineLevel="0" collapsed="false">
      <c r="B78" s="133" t="n">
        <v>29</v>
      </c>
      <c r="C78" s="0" t="s">
        <v>232</v>
      </c>
      <c r="D78" s="0" t="s">
        <v>78</v>
      </c>
      <c r="E78" s="90"/>
      <c r="F78" s="90"/>
      <c r="G78" s="90" t="n">
        <f aca="false">SUMIF($AG$6:$AG$1000,$L78,$AH$6:$AH$1000)</f>
        <v>0</v>
      </c>
      <c r="H78" s="90" t="n">
        <f aca="false">SUMIF($AJ$6:$AJ$1000,$L78,$AK$6:$AK$1000)</f>
        <v>0</v>
      </c>
      <c r="I78" s="134" t="n">
        <f aca="false">G78-H78</f>
        <v>0</v>
      </c>
      <c r="J78" s="135"/>
      <c r="L78" s="92" t="str">
        <f aca="false">IF(B78="","",B78&amp;" "&amp;C78)</f>
        <v>29 作業用衣料費</v>
      </c>
      <c r="O78" s="52" t="n">
        <v>74</v>
      </c>
      <c r="R78" s="93"/>
      <c r="S78" s="94" t="str">
        <f aca="false">IF(R78&lt;&gt;"",VLOOKUP(R78,$B$5:$L$106,11,0),"")</f>
        <v/>
      </c>
      <c r="T78" s="93"/>
      <c r="U78" s="94" t="str">
        <f aca="false">IF(T78&lt;&gt;"",VLOOKUP(T78,$B$5:$L$106,11,0),"")</f>
        <v/>
      </c>
      <c r="W78" s="92" t="str">
        <f aca="false">P78&amp;" "&amp;Q78</f>
        <v> </v>
      </c>
      <c r="X78" s="71"/>
      <c r="Y78" s="71"/>
      <c r="AA78" s="52" t="n">
        <v>73</v>
      </c>
      <c r="AB78" s="100"/>
      <c r="AC78" s="52"/>
      <c r="AD78" s="94" t="str">
        <f aca="false">IF(AC78&lt;&gt;"",VLOOKUP(AC78,$P$5:W$120,8,0),"")</f>
        <v/>
      </c>
      <c r="AF78" s="52" t="str">
        <f aca="false">IF(ISERROR(VALUE(MID(AD78,1,3))),"",VALUE(MID(VLOOKUP(VALUE(MID(AD78,1,3)),$P$5:$W$120,4,0),1,3)))</f>
        <v/>
      </c>
      <c r="AG78" s="94" t="str">
        <f aca="false">IF(AF78&lt;&gt;"",VLOOKUP(AF78,$B$5:$L$106,11,0),"")</f>
        <v/>
      </c>
      <c r="AH78" s="88"/>
      <c r="AI78" s="52" t="str">
        <f aca="false">IF(ISERR(VALUE(MID(AD78,1,3))),"",VALUE(MID(VLOOKUP(VALUE(MID(AD78,1,3)),$P$5:$W$120,6,0),1,3)))</f>
        <v/>
      </c>
      <c r="AJ78" s="94" t="str">
        <f aca="false">IF(AI78&lt;&gt;"",VLOOKUP(AI78,$B$5:$L$106,11,0),"")</f>
        <v/>
      </c>
      <c r="AK78" s="102" t="n">
        <f aca="false">AH78</f>
        <v>0</v>
      </c>
      <c r="AM78" s="103" t="n">
        <f aca="false">IF(AG78=$AM$3,IF($AM$4="借方残",AH78+AM77,AM77-AH78),IF(AJ78=$AM$3,IF($AM$4="借方残",AM77-AK78,AK78+AM77),AM77))</f>
        <v>0</v>
      </c>
      <c r="AO78" s="105" t="str">
        <f aca="false">IF($AO$3="","",IF(OR(AG78=$AO$3,AJ78=$AO$3),1,""))</f>
        <v/>
      </c>
      <c r="AP78" s="105" t="str">
        <f aca="false">IF(AO78=1,COUNTIF($AO$6:AO78,"=1"),"")</f>
        <v/>
      </c>
      <c r="AQ78" s="106" t="str">
        <f aca="false">IF($AO$3="","",IF(AG78=$AO$3,"借",IF(AJ78=$AO$3,"貸","")))</f>
        <v/>
      </c>
    </row>
    <row r="79" customFormat="false" ht="12" hidden="false" customHeight="false" outlineLevel="0" collapsed="false">
      <c r="B79" s="133" t="n">
        <v>30</v>
      </c>
      <c r="C79" s="0" t="s">
        <v>233</v>
      </c>
      <c r="D79" s="0" t="s">
        <v>78</v>
      </c>
      <c r="E79" s="90"/>
      <c r="F79" s="90"/>
      <c r="G79" s="90" t="n">
        <f aca="false">SUMIF($AG$6:$AG$1000,$L79,$AH$6:$AH$1000)</f>
        <v>0</v>
      </c>
      <c r="H79" s="90" t="n">
        <f aca="false">SUMIF($AJ$6:$AJ$1000,$L79,$AK$6:$AK$1000)</f>
        <v>0</v>
      </c>
      <c r="I79" s="134" t="n">
        <f aca="false">G79-H79</f>
        <v>0</v>
      </c>
      <c r="J79" s="135"/>
      <c r="L79" s="92" t="str">
        <f aca="false">IF(B79="","",B79&amp;" "&amp;C79)</f>
        <v>30 農業共済掛金</v>
      </c>
      <c r="O79" s="52" t="n">
        <v>75</v>
      </c>
      <c r="R79" s="93"/>
      <c r="S79" s="94" t="str">
        <f aca="false">IF(R79&lt;&gt;"",VLOOKUP(R79,$B$5:$L$106,11,0),"")</f>
        <v/>
      </c>
      <c r="T79" s="93"/>
      <c r="U79" s="94" t="str">
        <f aca="false">IF(T79&lt;&gt;"",VLOOKUP(T79,$B$5:$L$106,11,0),"")</f>
        <v/>
      </c>
      <c r="W79" s="92" t="str">
        <f aca="false">P79&amp;" "&amp;Q79</f>
        <v> </v>
      </c>
      <c r="X79" s="71"/>
      <c r="Y79" s="71"/>
      <c r="AA79" s="52" t="n">
        <v>74</v>
      </c>
      <c r="AB79" s="100"/>
      <c r="AC79" s="52"/>
      <c r="AD79" s="94" t="str">
        <f aca="false">IF(AC79&lt;&gt;"",VLOOKUP(AC79,$P$5:W$120,8,0),"")</f>
        <v/>
      </c>
      <c r="AF79" s="52" t="str">
        <f aca="false">IF(ISERROR(VALUE(MID(AD79,1,3))),"",VALUE(MID(VLOOKUP(VALUE(MID(AD79,1,3)),$P$5:$W$120,4,0),1,3)))</f>
        <v/>
      </c>
      <c r="AG79" s="94" t="str">
        <f aca="false">IF(AF79&lt;&gt;"",VLOOKUP(AF79,$B$5:$L$106,11,0),"")</f>
        <v/>
      </c>
      <c r="AH79" s="88"/>
      <c r="AI79" s="52" t="str">
        <f aca="false">IF(ISERR(VALUE(MID(AD79,1,3))),"",VALUE(MID(VLOOKUP(VALUE(MID(AD79,1,3)),$P$5:$W$120,6,0),1,3)))</f>
        <v/>
      </c>
      <c r="AJ79" s="94" t="str">
        <f aca="false">IF(AI79&lt;&gt;"",VLOOKUP(AI79,$B$5:$L$106,11,0),"")</f>
        <v/>
      </c>
      <c r="AK79" s="102" t="n">
        <f aca="false">AH79</f>
        <v>0</v>
      </c>
      <c r="AM79" s="103" t="n">
        <f aca="false">IF(AG79=$AM$3,IF($AM$4="借方残",AH79+AM78,AM78-AH79),IF(AJ79=$AM$3,IF($AM$4="借方残",AM78-AK79,AK79+AM78),AM78))</f>
        <v>0</v>
      </c>
      <c r="AO79" s="105" t="str">
        <f aca="false">IF($AO$3="","",IF(OR(AG79=$AO$3,AJ79=$AO$3),1,""))</f>
        <v/>
      </c>
      <c r="AP79" s="105" t="str">
        <f aca="false">IF(AO79=1,COUNTIF($AO$6:AO79,"=1"),"")</f>
        <v/>
      </c>
      <c r="AQ79" s="106" t="str">
        <f aca="false">IF($AO$3="","",IF(AG79=$AO$3,"借",IF(AJ79=$AO$3,"貸","")))</f>
        <v/>
      </c>
    </row>
    <row r="80" customFormat="false" ht="12" hidden="false" customHeight="false" outlineLevel="0" collapsed="false">
      <c r="B80" s="133" t="n">
        <v>31</v>
      </c>
      <c r="C80" s="0" t="s">
        <v>234</v>
      </c>
      <c r="D80" s="0" t="s">
        <v>78</v>
      </c>
      <c r="E80" s="90"/>
      <c r="F80" s="90"/>
      <c r="G80" s="90" t="n">
        <f aca="false">SUMIF($AG$6:$AG$1000,$L80,$AH$6:$AH$1000)</f>
        <v>0</v>
      </c>
      <c r="H80" s="90" t="n">
        <f aca="false">SUMIF($AJ$6:$AJ$1000,$L80,$AK$6:$AK$1000)</f>
        <v>0</v>
      </c>
      <c r="I80" s="134" t="n">
        <f aca="false">G80-H80</f>
        <v>0</v>
      </c>
      <c r="J80" s="135"/>
      <c r="L80" s="92" t="str">
        <f aca="false">IF(B80="","",B80&amp;" "&amp;C80)</f>
        <v>31 減価償却費</v>
      </c>
      <c r="O80" s="52" t="n">
        <v>76</v>
      </c>
      <c r="R80" s="93"/>
      <c r="S80" s="94" t="str">
        <f aca="false">IF(R80&lt;&gt;"",VLOOKUP(R80,$B$5:$L$106,11,0),"")</f>
        <v/>
      </c>
      <c r="T80" s="93"/>
      <c r="U80" s="94" t="str">
        <f aca="false">IF(T80&lt;&gt;"",VLOOKUP(T80,$B$5:$L$106,11,0),"")</f>
        <v/>
      </c>
      <c r="W80" s="92" t="str">
        <f aca="false">P80&amp;" "&amp;Q80</f>
        <v> </v>
      </c>
      <c r="X80" s="71"/>
      <c r="Y80" s="71"/>
      <c r="AA80" s="52" t="n">
        <v>75</v>
      </c>
      <c r="AB80" s="100"/>
      <c r="AC80" s="52"/>
      <c r="AD80" s="94" t="str">
        <f aca="false">IF(AC80&lt;&gt;"",VLOOKUP(AC80,$P$5:W$120,8,0),"")</f>
        <v/>
      </c>
      <c r="AF80" s="52" t="str">
        <f aca="false">IF(ISERROR(VALUE(MID(AD80,1,3))),"",VALUE(MID(VLOOKUP(VALUE(MID(AD80,1,3)),$P$5:$W$120,4,0),1,3)))</f>
        <v/>
      </c>
      <c r="AG80" s="94" t="str">
        <f aca="false">IF(AF80&lt;&gt;"",VLOOKUP(AF80,$B$5:$L$106,11,0),"")</f>
        <v/>
      </c>
      <c r="AH80" s="88"/>
      <c r="AI80" s="52" t="str">
        <f aca="false">IF(ISERR(VALUE(MID(AD80,1,3))),"",VALUE(MID(VLOOKUP(VALUE(MID(AD80,1,3)),$P$5:$W$120,6,0),1,3)))</f>
        <v/>
      </c>
      <c r="AJ80" s="94" t="str">
        <f aca="false">IF(AI80&lt;&gt;"",VLOOKUP(AI80,$B$5:$L$106,11,0),"")</f>
        <v/>
      </c>
      <c r="AK80" s="102" t="n">
        <f aca="false">AH80</f>
        <v>0</v>
      </c>
      <c r="AM80" s="103" t="n">
        <f aca="false">IF(AG80=$AM$3,IF($AM$4="借方残",AH80+AM79,AM79-AH80),IF(AJ80=$AM$3,IF($AM$4="借方残",AM79-AK80,AK80+AM79),AM79))</f>
        <v>0</v>
      </c>
      <c r="AO80" s="105" t="str">
        <f aca="false">IF($AO$3="","",IF(OR(AG80=$AO$3,AJ80=$AO$3),1,""))</f>
        <v/>
      </c>
      <c r="AP80" s="105" t="str">
        <f aca="false">IF(AO80=1,COUNTIF($AO$6:AO80,"=1"),"")</f>
        <v/>
      </c>
      <c r="AQ80" s="106" t="str">
        <f aca="false">IF($AO$3="","",IF(AG80=$AO$3,"借",IF(AJ80=$AO$3,"貸","")))</f>
        <v/>
      </c>
    </row>
    <row r="81" customFormat="false" ht="12" hidden="false" customHeight="false" outlineLevel="0" collapsed="false">
      <c r="B81" s="133" t="n">
        <v>32</v>
      </c>
      <c r="C81" s="0" t="s">
        <v>235</v>
      </c>
      <c r="D81" s="0" t="s">
        <v>78</v>
      </c>
      <c r="E81" s="90"/>
      <c r="F81" s="90"/>
      <c r="G81" s="90" t="n">
        <f aca="false">SUMIF($AG$6:$AG$1000,$L81,$AH$6:$AH$1000)</f>
        <v>0</v>
      </c>
      <c r="H81" s="90" t="n">
        <f aca="false">SUMIF($AJ$6:$AJ$1000,$L81,$AK$6:$AK$1000)</f>
        <v>0</v>
      </c>
      <c r="I81" s="134" t="n">
        <f aca="false">G81-H81</f>
        <v>0</v>
      </c>
      <c r="J81" s="135"/>
      <c r="L81" s="92" t="str">
        <f aca="false">IF(B81="","",B81&amp;" "&amp;C81)</f>
        <v>32 荷造運賃手数料</v>
      </c>
      <c r="O81" s="52" t="n">
        <v>77</v>
      </c>
      <c r="R81" s="93"/>
      <c r="S81" s="94" t="str">
        <f aca="false">IF(R81&lt;&gt;"",VLOOKUP(R81,$B$5:$L$106,11,0),"")</f>
        <v/>
      </c>
      <c r="T81" s="93"/>
      <c r="U81" s="94" t="str">
        <f aca="false">IF(T81&lt;&gt;"",VLOOKUP(T81,$B$5:$L$106,11,0),"")</f>
        <v/>
      </c>
      <c r="W81" s="92" t="str">
        <f aca="false">P81&amp;" "&amp;Q81</f>
        <v> </v>
      </c>
      <c r="X81" s="71"/>
      <c r="Y81" s="71"/>
      <c r="AA81" s="52" t="n">
        <v>76</v>
      </c>
      <c r="AB81" s="100"/>
      <c r="AC81" s="52"/>
      <c r="AD81" s="94" t="str">
        <f aca="false">IF(AC81&lt;&gt;"",VLOOKUP(AC81,$P$5:W$120,8,0),"")</f>
        <v/>
      </c>
      <c r="AF81" s="52" t="str">
        <f aca="false">IF(ISERROR(VALUE(MID(AD81,1,3))),"",VALUE(MID(VLOOKUP(VALUE(MID(AD81,1,3)),$P$5:$W$120,4,0),1,3)))</f>
        <v/>
      </c>
      <c r="AG81" s="94" t="str">
        <f aca="false">IF(AF81&lt;&gt;"",VLOOKUP(AF81,$B$5:$L$106,11,0),"")</f>
        <v/>
      </c>
      <c r="AH81" s="88"/>
      <c r="AI81" s="52" t="str">
        <f aca="false">IF(ISERR(VALUE(MID(AD81,1,3))),"",VALUE(MID(VLOOKUP(VALUE(MID(AD81,1,3)),$P$5:$W$120,6,0),1,3)))</f>
        <v/>
      </c>
      <c r="AJ81" s="94" t="str">
        <f aca="false">IF(AI81&lt;&gt;"",VLOOKUP(AI81,$B$5:$L$106,11,0),"")</f>
        <v/>
      </c>
      <c r="AK81" s="102" t="n">
        <f aca="false">AH81</f>
        <v>0</v>
      </c>
      <c r="AM81" s="103" t="n">
        <f aca="false">IF(AG81=$AM$3,IF($AM$4="借方残",AH81+AM80,AM80-AH81),IF(AJ81=$AM$3,IF($AM$4="借方残",AM80-AK81,AK81+AM80),AM80))</f>
        <v>0</v>
      </c>
      <c r="AO81" s="105" t="str">
        <f aca="false">IF($AO$3="","",IF(OR(AG81=$AO$3,AJ81=$AO$3),1,""))</f>
        <v/>
      </c>
      <c r="AP81" s="105" t="str">
        <f aca="false">IF(AO81=1,COUNTIF($AO$6:AO81,"=1"),"")</f>
        <v/>
      </c>
      <c r="AQ81" s="106" t="str">
        <f aca="false">IF($AO$3="","",IF(AG81=$AO$3,"借",IF(AJ81=$AO$3,"貸","")))</f>
        <v/>
      </c>
    </row>
    <row r="82" customFormat="false" ht="12" hidden="false" customHeight="false" outlineLevel="0" collapsed="false">
      <c r="B82" s="133" t="n">
        <v>33</v>
      </c>
      <c r="C82" s="0" t="s">
        <v>236</v>
      </c>
      <c r="D82" s="0" t="s">
        <v>78</v>
      </c>
      <c r="E82" s="90"/>
      <c r="F82" s="90"/>
      <c r="G82" s="90" t="n">
        <f aca="false">SUMIF($AG$6:$AG$1000,$L82,$AH$6:$AH$1000)</f>
        <v>0</v>
      </c>
      <c r="H82" s="90" t="n">
        <f aca="false">SUMIF($AJ$6:$AJ$1000,$L82,$AK$6:$AK$1000)</f>
        <v>0</v>
      </c>
      <c r="I82" s="134" t="n">
        <f aca="false">G82-H82</f>
        <v>0</v>
      </c>
      <c r="J82" s="135"/>
      <c r="L82" s="92" t="str">
        <f aca="false">IF(B82="","",B82&amp;" "&amp;C82)</f>
        <v>33 雇人費</v>
      </c>
      <c r="O82" s="52" t="n">
        <v>78</v>
      </c>
      <c r="R82" s="93"/>
      <c r="S82" s="94" t="str">
        <f aca="false">IF(R82&lt;&gt;"",VLOOKUP(R82,$B$5:$L$106,11,0),"")</f>
        <v/>
      </c>
      <c r="T82" s="93"/>
      <c r="U82" s="94" t="str">
        <f aca="false">IF(T82&lt;&gt;"",VLOOKUP(T82,$B$5:$L$106,11,0),"")</f>
        <v/>
      </c>
      <c r="W82" s="92" t="str">
        <f aca="false">P82&amp;" "&amp;Q82</f>
        <v> </v>
      </c>
      <c r="X82" s="71"/>
      <c r="Y82" s="71"/>
      <c r="AA82" s="52" t="n">
        <v>77</v>
      </c>
      <c r="AB82" s="100"/>
      <c r="AC82" s="52"/>
      <c r="AD82" s="94" t="str">
        <f aca="false">IF(AC82&lt;&gt;"",VLOOKUP(AC82,$P$5:W$120,8,0),"")</f>
        <v/>
      </c>
      <c r="AF82" s="52" t="str">
        <f aca="false">IF(ISERROR(VALUE(MID(AD82,1,3))),"",VALUE(MID(VLOOKUP(VALUE(MID(AD82,1,3)),$P$5:$W$120,4,0),1,3)))</f>
        <v/>
      </c>
      <c r="AG82" s="94" t="str">
        <f aca="false">IF(AF82&lt;&gt;"",VLOOKUP(AF82,$B$5:$L$106,11,0),"")</f>
        <v/>
      </c>
      <c r="AH82" s="88"/>
      <c r="AI82" s="52" t="str">
        <f aca="false">IF(ISERR(VALUE(MID(AD82,1,3))),"",VALUE(MID(VLOOKUP(VALUE(MID(AD82,1,3)),$P$5:$W$120,6,0),1,3)))</f>
        <v/>
      </c>
      <c r="AJ82" s="94" t="str">
        <f aca="false">IF(AI82&lt;&gt;"",VLOOKUP(AI82,$B$5:$L$106,11,0),"")</f>
        <v/>
      </c>
      <c r="AK82" s="102" t="n">
        <f aca="false">AH82</f>
        <v>0</v>
      </c>
      <c r="AM82" s="103" t="n">
        <f aca="false">IF(AG82=$AM$3,IF($AM$4="借方残",AH82+AM81,AM81-AH82),IF(AJ82=$AM$3,IF($AM$4="借方残",AM81-AK82,AK82+AM81),AM81))</f>
        <v>0</v>
      </c>
      <c r="AO82" s="105" t="str">
        <f aca="false">IF($AO$3="","",IF(OR(AG82=$AO$3,AJ82=$AO$3),1,""))</f>
        <v/>
      </c>
      <c r="AP82" s="105" t="str">
        <f aca="false">IF(AO82=1,COUNTIF($AO$6:AO82,"=1"),"")</f>
        <v/>
      </c>
      <c r="AQ82" s="106" t="str">
        <f aca="false">IF($AO$3="","",IF(AG82=$AO$3,"借",IF(AJ82=$AO$3,"貸","")))</f>
        <v/>
      </c>
    </row>
    <row r="83" customFormat="false" ht="12" hidden="false" customHeight="false" outlineLevel="0" collapsed="false">
      <c r="B83" s="133" t="n">
        <v>34</v>
      </c>
      <c r="C83" s="0" t="s">
        <v>237</v>
      </c>
      <c r="D83" s="0" t="s">
        <v>78</v>
      </c>
      <c r="E83" s="90"/>
      <c r="F83" s="90"/>
      <c r="G83" s="90" t="n">
        <f aca="false">SUMIF($AG$6:$AG$1000,$L83,$AH$6:$AH$1000)</f>
        <v>0</v>
      </c>
      <c r="H83" s="90" t="n">
        <f aca="false">SUMIF($AJ$6:$AJ$1000,$L83,$AK$6:$AK$1000)</f>
        <v>0</v>
      </c>
      <c r="I83" s="134" t="n">
        <f aca="false">G83-H83</f>
        <v>0</v>
      </c>
      <c r="J83" s="135"/>
      <c r="L83" s="92" t="str">
        <f aca="false">IF(B83="","",B83&amp;" "&amp;C83)</f>
        <v>34 利子割引料</v>
      </c>
      <c r="O83" s="52" t="n">
        <v>79</v>
      </c>
      <c r="R83" s="93"/>
      <c r="S83" s="94" t="str">
        <f aca="false">IF(R83&lt;&gt;"",VLOOKUP(R83,$B$5:$L$106,11,0),"")</f>
        <v/>
      </c>
      <c r="T83" s="93"/>
      <c r="U83" s="94" t="str">
        <f aca="false">IF(T83&lt;&gt;"",VLOOKUP(T83,$B$5:$L$106,11,0),"")</f>
        <v/>
      </c>
      <c r="W83" s="92" t="str">
        <f aca="false">P83&amp;" "&amp;Q83</f>
        <v> </v>
      </c>
      <c r="X83" s="71"/>
      <c r="Y83" s="71"/>
      <c r="AA83" s="52" t="n">
        <v>78</v>
      </c>
      <c r="AB83" s="100"/>
      <c r="AC83" s="52"/>
      <c r="AD83" s="94" t="str">
        <f aca="false">IF(AC83&lt;&gt;"",VLOOKUP(AC83,$P$5:W$120,8,0),"")</f>
        <v/>
      </c>
      <c r="AF83" s="52" t="str">
        <f aca="false">IF(ISERROR(VALUE(MID(AD83,1,3))),"",VALUE(MID(VLOOKUP(VALUE(MID(AD83,1,3)),$P$5:$W$120,4,0),1,3)))</f>
        <v/>
      </c>
      <c r="AG83" s="94" t="str">
        <f aca="false">IF(AF83&lt;&gt;"",VLOOKUP(AF83,$B$5:$L$106,11,0),"")</f>
        <v/>
      </c>
      <c r="AH83" s="88"/>
      <c r="AI83" s="52" t="str">
        <f aca="false">IF(ISERR(VALUE(MID(AD83,1,3))),"",VALUE(MID(VLOOKUP(VALUE(MID(AD83,1,3)),$P$5:$W$120,6,0),1,3)))</f>
        <v/>
      </c>
      <c r="AJ83" s="94" t="str">
        <f aca="false">IF(AI83&lt;&gt;"",VLOOKUP(AI83,$B$5:$L$106,11,0),"")</f>
        <v/>
      </c>
      <c r="AK83" s="102" t="n">
        <f aca="false">AH83</f>
        <v>0</v>
      </c>
      <c r="AM83" s="103" t="n">
        <f aca="false">IF(AG83=$AM$3,IF($AM$4="借方残",AH83+AM82,AM82-AH83),IF(AJ83=$AM$3,IF($AM$4="借方残",AM82-AK83,AK83+AM82),AM82))</f>
        <v>0</v>
      </c>
      <c r="AO83" s="105" t="str">
        <f aca="false">IF($AO$3="","",IF(OR(AG83=$AO$3,AJ83=$AO$3),1,""))</f>
        <v/>
      </c>
      <c r="AP83" s="105" t="str">
        <f aca="false">IF(AO83=1,COUNTIF($AO$6:AO83,"=1"),"")</f>
        <v/>
      </c>
      <c r="AQ83" s="106" t="str">
        <f aca="false">IF($AO$3="","",IF(AG83=$AO$3,"借",IF(AJ83=$AO$3,"貸","")))</f>
        <v/>
      </c>
    </row>
    <row r="84" customFormat="false" ht="12" hidden="false" customHeight="false" outlineLevel="0" collapsed="false">
      <c r="B84" s="133" t="n">
        <v>35</v>
      </c>
      <c r="C84" s="0" t="s">
        <v>238</v>
      </c>
      <c r="D84" s="0" t="s">
        <v>78</v>
      </c>
      <c r="E84" s="90"/>
      <c r="F84" s="90"/>
      <c r="G84" s="90" t="n">
        <f aca="false">SUMIF($AG$6:$AG$1000,$L84,$AH$6:$AH$1000)</f>
        <v>0</v>
      </c>
      <c r="H84" s="90" t="n">
        <f aca="false">SUMIF($AJ$6:$AJ$1000,$L84,$AK$6:$AK$1000)</f>
        <v>0</v>
      </c>
      <c r="I84" s="134" t="n">
        <f aca="false">G84-H84</f>
        <v>0</v>
      </c>
      <c r="J84" s="135"/>
      <c r="L84" s="92" t="str">
        <f aca="false">IF(B84="","",B84&amp;" "&amp;C84)</f>
        <v>35 地代・賃借料</v>
      </c>
      <c r="O84" s="52" t="n">
        <v>80</v>
      </c>
      <c r="R84" s="93"/>
      <c r="S84" s="94" t="str">
        <f aca="false">IF(R84&lt;&gt;"",VLOOKUP(R84,$B$5:$L$106,11,0),"")</f>
        <v/>
      </c>
      <c r="T84" s="93"/>
      <c r="U84" s="94" t="str">
        <f aca="false">IF(T84&lt;&gt;"",VLOOKUP(T84,$B$5:$L$106,11,0),"")</f>
        <v/>
      </c>
      <c r="W84" s="92" t="str">
        <f aca="false">P84&amp;" "&amp;Q84</f>
        <v> </v>
      </c>
      <c r="X84" s="71"/>
      <c r="Y84" s="71"/>
      <c r="AA84" s="52" t="n">
        <v>79</v>
      </c>
      <c r="AB84" s="100"/>
      <c r="AC84" s="52"/>
      <c r="AD84" s="94" t="str">
        <f aca="false">IF(AC84&lt;&gt;"",VLOOKUP(AC84,$P$5:W$120,8,0),"")</f>
        <v/>
      </c>
      <c r="AF84" s="52" t="str">
        <f aca="false">IF(ISERROR(VALUE(MID(AD84,1,3))),"",VALUE(MID(VLOOKUP(VALUE(MID(AD84,1,3)),$P$5:$W$120,4,0),1,3)))</f>
        <v/>
      </c>
      <c r="AG84" s="94" t="str">
        <f aca="false">IF(AF84&lt;&gt;"",VLOOKUP(AF84,$B$5:$L$106,11,0),"")</f>
        <v/>
      </c>
      <c r="AH84" s="88"/>
      <c r="AI84" s="52" t="str">
        <f aca="false">IF(ISERR(VALUE(MID(AD84,1,3))),"",VALUE(MID(VLOOKUP(VALUE(MID(AD84,1,3)),$P$5:$W$120,6,0),1,3)))</f>
        <v/>
      </c>
      <c r="AJ84" s="94" t="str">
        <f aca="false">IF(AI84&lt;&gt;"",VLOOKUP(AI84,$B$5:$L$106,11,0),"")</f>
        <v/>
      </c>
      <c r="AK84" s="102" t="n">
        <f aca="false">AH84</f>
        <v>0</v>
      </c>
      <c r="AM84" s="103" t="n">
        <f aca="false">IF(AG84=$AM$3,IF($AM$4="借方残",AH84+AM83,AM83-AH84),IF(AJ84=$AM$3,IF($AM$4="借方残",AM83-AK84,AK84+AM83),AM83))</f>
        <v>0</v>
      </c>
      <c r="AO84" s="105" t="str">
        <f aca="false">IF($AO$3="","",IF(OR(AG84=$AO$3,AJ84=$AO$3),1,""))</f>
        <v/>
      </c>
      <c r="AP84" s="105" t="str">
        <f aca="false">IF(AO84=1,COUNTIF($AO$6:AO84,"=1"),"")</f>
        <v/>
      </c>
      <c r="AQ84" s="106" t="str">
        <f aca="false">IF($AO$3="","",IF(AG84=$AO$3,"借",IF(AJ84=$AO$3,"貸","")))</f>
        <v/>
      </c>
    </row>
    <row r="85" customFormat="false" ht="12" hidden="false" customHeight="false" outlineLevel="0" collapsed="false">
      <c r="B85" s="133" t="n">
        <v>36</v>
      </c>
      <c r="C85" s="0" t="s">
        <v>239</v>
      </c>
      <c r="D85" s="0" t="s">
        <v>78</v>
      </c>
      <c r="E85" s="90"/>
      <c r="F85" s="90"/>
      <c r="G85" s="90" t="n">
        <f aca="false">SUMIF($AG$6:$AG$1000,$L85,$AH$6:$AH$1000)</f>
        <v>0</v>
      </c>
      <c r="H85" s="90" t="n">
        <f aca="false">SUMIF($AJ$6:$AJ$1000,$L85,$AK$6:$AK$1000)</f>
        <v>0</v>
      </c>
      <c r="I85" s="134" t="n">
        <f aca="false">G85-H85</f>
        <v>0</v>
      </c>
      <c r="J85" s="135"/>
      <c r="L85" s="92" t="str">
        <f aca="false">IF(B85="","",B85&amp;" "&amp;C85)</f>
        <v>36 土地改良費</v>
      </c>
      <c r="O85" s="52" t="n">
        <v>81</v>
      </c>
      <c r="R85" s="93"/>
      <c r="S85" s="94" t="str">
        <f aca="false">IF(R85&lt;&gt;"",VLOOKUP(R85,$B$5:$L$106,11,0),"")</f>
        <v/>
      </c>
      <c r="T85" s="93"/>
      <c r="U85" s="94" t="str">
        <f aca="false">IF(T85&lt;&gt;"",VLOOKUP(T85,$B$5:$L$106,11,0),"")</f>
        <v/>
      </c>
      <c r="W85" s="92" t="str">
        <f aca="false">P85&amp;" "&amp;Q85</f>
        <v> </v>
      </c>
      <c r="X85" s="71"/>
      <c r="Y85" s="71"/>
      <c r="AA85" s="52" t="n">
        <v>80</v>
      </c>
      <c r="AB85" s="100"/>
      <c r="AC85" s="52"/>
      <c r="AD85" s="94" t="str">
        <f aca="false">IF(AC85&lt;&gt;"",VLOOKUP(AC85,$P$5:W$120,8,0),"")</f>
        <v/>
      </c>
      <c r="AF85" s="52" t="str">
        <f aca="false">IF(ISERROR(VALUE(MID(AD85,1,3))),"",VALUE(MID(VLOOKUP(VALUE(MID(AD85,1,3)),$P$5:$W$120,4,0),1,3)))</f>
        <v/>
      </c>
      <c r="AG85" s="94" t="str">
        <f aca="false">IF(AF85&lt;&gt;"",VLOOKUP(AF85,$B$5:$L$106,11,0),"")</f>
        <v/>
      </c>
      <c r="AH85" s="88"/>
      <c r="AI85" s="52" t="str">
        <f aca="false">IF(ISERR(VALUE(MID(AD85,1,3))),"",VALUE(MID(VLOOKUP(VALUE(MID(AD85,1,3)),$P$5:$W$120,6,0),1,3)))</f>
        <v/>
      </c>
      <c r="AJ85" s="94" t="str">
        <f aca="false">IF(AI85&lt;&gt;"",VLOOKUP(AI85,$B$5:$L$106,11,0),"")</f>
        <v/>
      </c>
      <c r="AK85" s="102" t="n">
        <f aca="false">AH85</f>
        <v>0</v>
      </c>
      <c r="AM85" s="103" t="n">
        <f aca="false">IF(AG85=$AM$3,IF($AM$4="借方残",AH85+AM84,AM84-AH85),IF(AJ85=$AM$3,IF($AM$4="借方残",AM84-AK85,AK85+AM84),AM84))</f>
        <v>0</v>
      </c>
      <c r="AO85" s="105" t="str">
        <f aca="false">IF($AO$3="","",IF(OR(AG85=$AO$3,AJ85=$AO$3),1,""))</f>
        <v/>
      </c>
      <c r="AP85" s="105" t="str">
        <f aca="false">IF(AO85=1,COUNTIF($AO$6:AO85,"=1"),"")</f>
        <v/>
      </c>
      <c r="AQ85" s="106" t="str">
        <f aca="false">IF($AO$3="","",IF(AG85=$AO$3,"借",IF(AJ85=$AO$3,"貸","")))</f>
        <v/>
      </c>
    </row>
    <row r="86" customFormat="false" ht="12" hidden="false" customHeight="false" outlineLevel="0" collapsed="false">
      <c r="B86" s="133" t="n">
        <v>37</v>
      </c>
      <c r="C86" s="0" t="s">
        <v>169</v>
      </c>
      <c r="D86" s="0" t="s">
        <v>78</v>
      </c>
      <c r="E86" s="90"/>
      <c r="F86" s="90"/>
      <c r="G86" s="90" t="n">
        <f aca="false">SUMIF($AG$6:$AG$1000,$L86,$AH$6:$AH$1000)</f>
        <v>0</v>
      </c>
      <c r="H86" s="90" t="n">
        <f aca="false">SUMIF($AJ$6:$AJ$1000,$L86,$AK$6:$AK$1000)</f>
        <v>0</v>
      </c>
      <c r="I86" s="134" t="n">
        <f aca="false">G86-H86</f>
        <v>0</v>
      </c>
      <c r="J86" s="135"/>
      <c r="L86" s="92" t="str">
        <f aca="false">IF(B86="","",B86&amp;" "&amp;C86)</f>
        <v>37 営農管理費</v>
      </c>
      <c r="O86" s="52" t="n">
        <v>82</v>
      </c>
      <c r="R86" s="93"/>
      <c r="S86" s="94" t="str">
        <f aca="false">IF(R86&lt;&gt;"",VLOOKUP(R86,$B$5:$L$106,11,0),"")</f>
        <v/>
      </c>
      <c r="T86" s="93"/>
      <c r="U86" s="94" t="str">
        <f aca="false">IF(T86&lt;&gt;"",VLOOKUP(T86,$B$5:$L$106,11,0),"")</f>
        <v/>
      </c>
      <c r="W86" s="92" t="str">
        <f aca="false">P86&amp;" "&amp;Q86</f>
        <v> </v>
      </c>
      <c r="X86" s="71"/>
      <c r="Y86" s="71"/>
      <c r="AA86" s="52" t="n">
        <v>81</v>
      </c>
      <c r="AB86" s="100"/>
      <c r="AC86" s="52"/>
      <c r="AD86" s="94" t="str">
        <f aca="false">IF(AC86&lt;&gt;"",VLOOKUP(AC86,$P$5:W$120,8,0),"")</f>
        <v/>
      </c>
      <c r="AF86" s="52" t="str">
        <f aca="false">IF(ISERROR(VALUE(MID(AD86,1,3))),"",VALUE(MID(VLOOKUP(VALUE(MID(AD86,1,3)),$P$5:$W$120,4,0),1,3)))</f>
        <v/>
      </c>
      <c r="AG86" s="94" t="str">
        <f aca="false">IF(AF86&lt;&gt;"",VLOOKUP(AF86,$B$5:$L$106,11,0),"")</f>
        <v/>
      </c>
      <c r="AH86" s="88"/>
      <c r="AI86" s="52" t="str">
        <f aca="false">IF(ISERR(VALUE(MID(AD86,1,3))),"",VALUE(MID(VLOOKUP(VALUE(MID(AD86,1,3)),$P$5:$W$120,6,0),1,3)))</f>
        <v/>
      </c>
      <c r="AJ86" s="94" t="str">
        <f aca="false">IF(AI86&lt;&gt;"",VLOOKUP(AI86,$B$5:$L$106,11,0),"")</f>
        <v/>
      </c>
      <c r="AK86" s="102" t="n">
        <f aca="false">AH86</f>
        <v>0</v>
      </c>
      <c r="AM86" s="103" t="n">
        <f aca="false">IF(AG86=$AM$3,IF($AM$4="借方残",AH86+AM85,AM85-AH86),IF(AJ86=$AM$3,IF($AM$4="借方残",AM85-AK86,AK86+AM85),AM85))</f>
        <v>0</v>
      </c>
      <c r="AO86" s="105" t="str">
        <f aca="false">IF($AO$3="","",IF(OR(AG86=$AO$3,AJ86=$AO$3),1,""))</f>
        <v/>
      </c>
      <c r="AP86" s="105" t="str">
        <f aca="false">IF(AO86=1,COUNTIF($AO$6:AO86,"=1"),"")</f>
        <v/>
      </c>
      <c r="AQ86" s="106" t="str">
        <f aca="false">IF($AO$3="","",IF(AG86=$AO$3,"借",IF(AJ86=$AO$3,"貸","")))</f>
        <v/>
      </c>
    </row>
    <row r="87" customFormat="false" ht="12" hidden="false" customHeight="false" outlineLevel="0" collapsed="false">
      <c r="B87" s="133" t="n">
        <v>38</v>
      </c>
      <c r="C87" s="0" t="s">
        <v>240</v>
      </c>
      <c r="D87" s="0" t="s">
        <v>78</v>
      </c>
      <c r="E87" s="90"/>
      <c r="F87" s="90"/>
      <c r="G87" s="90" t="n">
        <f aca="false">SUMIF($AG$6:$AG$1000,$L87,$AH$6:$AH$1000)</f>
        <v>0</v>
      </c>
      <c r="H87" s="90" t="n">
        <f aca="false">SUMIF($AJ$6:$AJ$1000,$L87,$AK$6:$AK$1000)</f>
        <v>0</v>
      </c>
      <c r="I87" s="134" t="n">
        <f aca="false">G87-H87</f>
        <v>0</v>
      </c>
      <c r="J87" s="135"/>
      <c r="L87" s="92" t="str">
        <f aca="false">IF(B87="","",B87&amp;" "&amp;C87)</f>
        <v>38 固定資産圧縮損</v>
      </c>
      <c r="O87" s="52" t="n">
        <v>83</v>
      </c>
      <c r="R87" s="93"/>
      <c r="S87" s="94" t="str">
        <f aca="false">IF(R87&lt;&gt;"",VLOOKUP(R87,$B$5:$L$106,11,0),"")</f>
        <v/>
      </c>
      <c r="T87" s="93"/>
      <c r="U87" s="94" t="str">
        <f aca="false">IF(T87&lt;&gt;"",VLOOKUP(T87,$B$5:$L$106,11,0),"")</f>
        <v/>
      </c>
      <c r="W87" s="92" t="str">
        <f aca="false">P87&amp;" "&amp;Q87</f>
        <v> </v>
      </c>
      <c r="X87" s="71"/>
      <c r="Y87" s="71"/>
      <c r="AA87" s="52" t="n">
        <v>82</v>
      </c>
      <c r="AB87" s="100"/>
      <c r="AC87" s="52"/>
      <c r="AD87" s="94" t="str">
        <f aca="false">IF(AC87&lt;&gt;"",VLOOKUP(AC87,$P$5:W$120,8,0),"")</f>
        <v/>
      </c>
      <c r="AF87" s="52" t="str">
        <f aca="false">IF(ISERROR(VALUE(MID(AD87,1,3))),"",VALUE(MID(VLOOKUP(VALUE(MID(AD87,1,3)),$P$5:$W$120,4,0),1,3)))</f>
        <v/>
      </c>
      <c r="AG87" s="94" t="str">
        <f aca="false">IF(AF87&lt;&gt;"",VLOOKUP(AF87,$B$5:$L$106,11,0),"")</f>
        <v/>
      </c>
      <c r="AH87" s="88"/>
      <c r="AI87" s="52" t="str">
        <f aca="false">IF(ISERR(VALUE(MID(AD87,1,3))),"",VALUE(MID(VLOOKUP(VALUE(MID(AD87,1,3)),$P$5:$W$120,6,0),1,3)))</f>
        <v/>
      </c>
      <c r="AJ87" s="94" t="str">
        <f aca="false">IF(AI87&lt;&gt;"",VLOOKUP(AI87,$B$5:$L$106,11,0),"")</f>
        <v/>
      </c>
      <c r="AK87" s="102" t="n">
        <f aca="false">AH87</f>
        <v>0</v>
      </c>
      <c r="AM87" s="103" t="n">
        <f aca="false">IF(AG87=$AM$3,IF($AM$4="借方残",AH87+AM86,AM86-AH87),IF(AJ87=$AM$3,IF($AM$4="借方残",AM86-AK87,AK87+AM86),AM86))</f>
        <v>0</v>
      </c>
      <c r="AO87" s="105" t="str">
        <f aca="false">IF($AO$3="","",IF(OR(AG87=$AO$3,AJ87=$AO$3),1,""))</f>
        <v/>
      </c>
      <c r="AP87" s="105" t="str">
        <f aca="false">IF(AO87=1,COUNTIF($AO$6:AO87,"=1"),"")</f>
        <v/>
      </c>
      <c r="AQ87" s="106" t="str">
        <f aca="false">IF($AO$3="","",IF(AG87=$AO$3,"借",IF(AJ87=$AO$3,"貸","")))</f>
        <v/>
      </c>
    </row>
    <row r="88" customFormat="false" ht="12" hidden="false" customHeight="false" outlineLevel="0" collapsed="false">
      <c r="B88" s="133" t="n">
        <v>39</v>
      </c>
      <c r="C88" s="0" t="s">
        <v>145</v>
      </c>
      <c r="D88" s="0" t="s">
        <v>78</v>
      </c>
      <c r="E88" s="90"/>
      <c r="F88" s="90"/>
      <c r="G88" s="90" t="n">
        <f aca="false">SUMIF($AG$6:$AG$1000,$L88,$AH$6:$AH$1000)</f>
        <v>0</v>
      </c>
      <c r="H88" s="90" t="n">
        <f aca="false">SUMIF($AJ$6:$AJ$1000,$L88,$AK$6:$AK$1000)</f>
        <v>0</v>
      </c>
      <c r="I88" s="134" t="n">
        <f aca="false">G88-H88</f>
        <v>0</v>
      </c>
      <c r="J88" s="135"/>
      <c r="L88" s="92" t="str">
        <f aca="false">IF(B88="","",B88&amp;" "&amp;C88)</f>
        <v>39 空欄</v>
      </c>
      <c r="O88" s="52" t="n">
        <v>84</v>
      </c>
      <c r="R88" s="93"/>
      <c r="S88" s="94" t="str">
        <f aca="false">IF(R88&lt;&gt;"",VLOOKUP(R88,$B$5:$L$106,11,0),"")</f>
        <v/>
      </c>
      <c r="T88" s="93"/>
      <c r="U88" s="94" t="str">
        <f aca="false">IF(T88&lt;&gt;"",VLOOKUP(T88,$B$5:$L$106,11,0),"")</f>
        <v/>
      </c>
      <c r="W88" s="92" t="str">
        <f aca="false">P88&amp;" "&amp;Q88</f>
        <v> </v>
      </c>
      <c r="X88" s="71"/>
      <c r="Y88" s="71"/>
      <c r="AA88" s="52" t="n">
        <v>83</v>
      </c>
      <c r="AB88" s="100"/>
      <c r="AC88" s="52"/>
      <c r="AD88" s="94" t="str">
        <f aca="false">IF(AC88&lt;&gt;"",VLOOKUP(AC88,$P$5:W$120,8,0),"")</f>
        <v/>
      </c>
      <c r="AF88" s="52" t="str">
        <f aca="false">IF(ISERROR(VALUE(MID(AD88,1,3))),"",VALUE(MID(VLOOKUP(VALUE(MID(AD88,1,3)),$P$5:$W$120,4,0),1,3)))</f>
        <v/>
      </c>
      <c r="AG88" s="94" t="str">
        <f aca="false">IF(AF88&lt;&gt;"",VLOOKUP(AF88,$B$5:$L$106,11,0),"")</f>
        <v/>
      </c>
      <c r="AH88" s="88"/>
      <c r="AI88" s="52" t="str">
        <f aca="false">IF(ISERR(VALUE(MID(AD88,1,3))),"",VALUE(MID(VLOOKUP(VALUE(MID(AD88,1,3)),$P$5:$W$120,6,0),1,3)))</f>
        <v/>
      </c>
      <c r="AJ88" s="94" t="str">
        <f aca="false">IF(AI88&lt;&gt;"",VLOOKUP(AI88,$B$5:$L$106,11,0),"")</f>
        <v/>
      </c>
      <c r="AK88" s="102" t="n">
        <f aca="false">AH88</f>
        <v>0</v>
      </c>
      <c r="AM88" s="103" t="n">
        <f aca="false">IF(AG88=$AM$3,IF($AM$4="借方残",AH88+AM87,AM87-AH88),IF(AJ88=$AM$3,IF($AM$4="借方残",AM87-AK88,AK88+AM87),AM87))</f>
        <v>0</v>
      </c>
      <c r="AO88" s="105" t="str">
        <f aca="false">IF($AO$3="","",IF(OR(AG88=$AO$3,AJ88=$AO$3),1,""))</f>
        <v/>
      </c>
      <c r="AP88" s="105" t="str">
        <f aca="false">IF(AO88=1,COUNTIF($AO$6:AO88,"=1"),"")</f>
        <v/>
      </c>
      <c r="AQ88" s="106" t="str">
        <f aca="false">IF($AO$3="","",IF(AG88=$AO$3,"借",IF(AJ88=$AO$3,"貸","")))</f>
        <v/>
      </c>
    </row>
    <row r="89" customFormat="false" ht="12" hidden="false" customHeight="false" outlineLevel="0" collapsed="false">
      <c r="B89" s="133" t="n">
        <v>40</v>
      </c>
      <c r="C89" s="0" t="s">
        <v>145</v>
      </c>
      <c r="D89" s="0" t="s">
        <v>78</v>
      </c>
      <c r="E89" s="90"/>
      <c r="F89" s="90"/>
      <c r="G89" s="90" t="n">
        <f aca="false">SUMIF($AG$6:$AG$1000,$L89,$AH$6:$AH$1000)</f>
        <v>0</v>
      </c>
      <c r="H89" s="90" t="n">
        <f aca="false">SUMIF($AJ$6:$AJ$1000,$L89,$AK$6:$AK$1000)</f>
        <v>0</v>
      </c>
      <c r="I89" s="134" t="n">
        <f aca="false">G89-H89</f>
        <v>0</v>
      </c>
      <c r="J89" s="135"/>
      <c r="L89" s="92" t="str">
        <f aca="false">IF(B89="","",B89&amp;" "&amp;C89)</f>
        <v>40 空欄</v>
      </c>
      <c r="O89" s="52" t="n">
        <v>85</v>
      </c>
      <c r="R89" s="93"/>
      <c r="S89" s="94" t="str">
        <f aca="false">IF(R89&lt;&gt;"",VLOOKUP(R89,$B$5:$L$106,11,0),"")</f>
        <v/>
      </c>
      <c r="T89" s="93"/>
      <c r="U89" s="94" t="str">
        <f aca="false">IF(T89&lt;&gt;"",VLOOKUP(T89,$B$5:$L$106,11,0),"")</f>
        <v/>
      </c>
      <c r="W89" s="92" t="str">
        <f aca="false">P89&amp;" "&amp;Q89</f>
        <v> </v>
      </c>
      <c r="X89" s="71"/>
      <c r="Y89" s="71"/>
      <c r="AA89" s="52" t="n">
        <v>84</v>
      </c>
      <c r="AB89" s="100"/>
      <c r="AC89" s="52"/>
      <c r="AD89" s="94" t="str">
        <f aca="false">IF(AC89&lt;&gt;"",VLOOKUP(AC89,$P$5:W$120,8,0),"")</f>
        <v/>
      </c>
      <c r="AF89" s="52" t="str">
        <f aca="false">IF(ISERROR(VALUE(MID(AD89,1,3))),"",VALUE(MID(VLOOKUP(VALUE(MID(AD89,1,3)),$P$5:$W$120,4,0),1,3)))</f>
        <v/>
      </c>
      <c r="AG89" s="94" t="str">
        <f aca="false">IF(AF89&lt;&gt;"",VLOOKUP(AF89,$B$5:$L$106,11,0),"")</f>
        <v/>
      </c>
      <c r="AH89" s="88"/>
      <c r="AI89" s="52" t="str">
        <f aca="false">IF(ISERR(VALUE(MID(AD89,1,3))),"",VALUE(MID(VLOOKUP(VALUE(MID(AD89,1,3)),$P$5:$W$120,6,0),1,3)))</f>
        <v/>
      </c>
      <c r="AJ89" s="94" t="str">
        <f aca="false">IF(AI89&lt;&gt;"",VLOOKUP(AI89,$B$5:$L$106,11,0),"")</f>
        <v/>
      </c>
      <c r="AK89" s="102" t="n">
        <f aca="false">AH89</f>
        <v>0</v>
      </c>
      <c r="AM89" s="103" t="n">
        <f aca="false">IF(AG89=$AM$3,IF($AM$4="借方残",AH89+AM88,AM88-AH89),IF(AJ89=$AM$3,IF($AM$4="借方残",AM88-AK89,AK89+AM88),AM88))</f>
        <v>0</v>
      </c>
      <c r="AO89" s="105" t="str">
        <f aca="false">IF($AO$3="","",IF(OR(AG89=$AO$3,AJ89=$AO$3),1,""))</f>
        <v/>
      </c>
      <c r="AP89" s="105" t="str">
        <f aca="false">IF(AO89=1,COUNTIF($AO$6:AO89,"=1"),"")</f>
        <v/>
      </c>
      <c r="AQ89" s="106" t="str">
        <f aca="false">IF($AO$3="","",IF(AG89=$AO$3,"借",IF(AJ89=$AO$3,"貸","")))</f>
        <v/>
      </c>
    </row>
    <row r="90" customFormat="false" ht="12" hidden="false" customHeight="false" outlineLevel="0" collapsed="false">
      <c r="B90" s="133" t="n">
        <v>41</v>
      </c>
      <c r="C90" s="0" t="s">
        <v>241</v>
      </c>
      <c r="D90" s="0" t="s">
        <v>78</v>
      </c>
      <c r="E90" s="90"/>
      <c r="F90" s="90"/>
      <c r="G90" s="90" t="n">
        <f aca="false">SUMIF($AG$6:$AG$1000,$L90,$AH$6:$AH$1000)</f>
        <v>0</v>
      </c>
      <c r="H90" s="90" t="n">
        <f aca="false">SUMIF($AJ$6:$AJ$1000,$L90,$AK$6:$AK$1000)</f>
        <v>0</v>
      </c>
      <c r="I90" s="134" t="n">
        <f aca="false">G90-H90</f>
        <v>0</v>
      </c>
      <c r="J90" s="135"/>
      <c r="L90" s="92" t="str">
        <f aca="false">IF(B90="","",B90&amp;" "&amp;C90)</f>
        <v>41 雑　　　費</v>
      </c>
      <c r="O90" s="52" t="n">
        <v>86</v>
      </c>
      <c r="R90" s="93"/>
      <c r="S90" s="94" t="str">
        <f aca="false">IF(R90&lt;&gt;"",VLOOKUP(R90,$B$5:$L$106,11,0),"")</f>
        <v/>
      </c>
      <c r="T90" s="93"/>
      <c r="U90" s="94" t="str">
        <f aca="false">IF(T90&lt;&gt;"",VLOOKUP(T90,$B$5:$L$106,11,0),"")</f>
        <v/>
      </c>
      <c r="W90" s="92" t="str">
        <f aca="false">P90&amp;" "&amp;Q90</f>
        <v> </v>
      </c>
      <c r="X90" s="71"/>
      <c r="Y90" s="71"/>
      <c r="AA90" s="52" t="n">
        <v>85</v>
      </c>
      <c r="AB90" s="100"/>
      <c r="AC90" s="52"/>
      <c r="AD90" s="94" t="str">
        <f aca="false">IF(AC90&lt;&gt;"",VLOOKUP(AC90,$P$5:W$120,8,0),"")</f>
        <v/>
      </c>
      <c r="AF90" s="52" t="str">
        <f aca="false">IF(ISERROR(VALUE(MID(AD90,1,3))),"",VALUE(MID(VLOOKUP(VALUE(MID(AD90,1,3)),$P$5:$W$120,4,0),1,3)))</f>
        <v/>
      </c>
      <c r="AG90" s="94" t="str">
        <f aca="false">IF(AF90&lt;&gt;"",VLOOKUP(AF90,$B$5:$L$106,11,0),"")</f>
        <v/>
      </c>
      <c r="AH90" s="88"/>
      <c r="AI90" s="52" t="str">
        <f aca="false">IF(ISERR(VALUE(MID(AD90,1,3))),"",VALUE(MID(VLOOKUP(VALUE(MID(AD90,1,3)),$P$5:$W$120,6,0),1,3)))</f>
        <v/>
      </c>
      <c r="AJ90" s="94" t="str">
        <f aca="false">IF(AI90&lt;&gt;"",VLOOKUP(AI90,$B$5:$L$106,11,0),"")</f>
        <v/>
      </c>
      <c r="AK90" s="102" t="n">
        <f aca="false">AH90</f>
        <v>0</v>
      </c>
      <c r="AM90" s="103" t="n">
        <f aca="false">IF(AG90=$AM$3,IF($AM$4="借方残",AH90+AM89,AM89-AH90),IF(AJ90=$AM$3,IF($AM$4="借方残",AM89-AK90,AK90+AM89),AM89))</f>
        <v>0</v>
      </c>
      <c r="AO90" s="105" t="str">
        <f aca="false">IF($AO$3="","",IF(OR(AG90=$AO$3,AJ90=$AO$3),1,""))</f>
        <v/>
      </c>
      <c r="AP90" s="105" t="str">
        <f aca="false">IF(AO90=1,COUNTIF($AO$6:AO90,"=1"),"")</f>
        <v/>
      </c>
      <c r="AQ90" s="106" t="str">
        <f aca="false">IF($AO$3="","",IF(AG90=$AO$3,"借",IF(AJ90=$AO$3,"貸","")))</f>
        <v/>
      </c>
    </row>
    <row r="91" customFormat="false" ht="12" hidden="false" customHeight="false" outlineLevel="0" collapsed="false">
      <c r="B91" s="133"/>
      <c r="C91" s="0" t="s">
        <v>217</v>
      </c>
      <c r="E91" s="90"/>
      <c r="F91" s="90"/>
      <c r="G91" s="90" t="n">
        <f aca="false">SUMIF($AG$6:$AG$1000,$L91,$AH$6:$AH$1000)</f>
        <v>0</v>
      </c>
      <c r="H91" s="90" t="n">
        <f aca="false">SUMIF($AJ$6:$AJ$1000,$L91,$AK$6:$AK$1000)</f>
        <v>0</v>
      </c>
      <c r="I91" s="134" t="n">
        <f aca="false">SUM(I68:I90)</f>
        <v>0</v>
      </c>
      <c r="J91" s="135"/>
      <c r="L91" s="92" t="str">
        <f aca="false">IF(B91="","",B91&amp;" "&amp;C91)</f>
        <v/>
      </c>
      <c r="O91" s="52" t="n">
        <v>87</v>
      </c>
      <c r="R91" s="93"/>
      <c r="S91" s="94" t="str">
        <f aca="false">IF(R91&lt;&gt;"",VLOOKUP(R91,$B$5:$L$106,11,0),"")</f>
        <v/>
      </c>
      <c r="T91" s="93"/>
      <c r="U91" s="94" t="str">
        <f aca="false">IF(T91&lt;&gt;"",VLOOKUP(T91,$B$5:$L$106,11,0),"")</f>
        <v/>
      </c>
      <c r="W91" s="92" t="str">
        <f aca="false">P91&amp;" "&amp;Q91</f>
        <v> </v>
      </c>
      <c r="X91" s="71"/>
      <c r="Y91" s="71"/>
      <c r="AA91" s="52" t="n">
        <v>86</v>
      </c>
      <c r="AB91" s="100"/>
      <c r="AC91" s="52"/>
      <c r="AD91" s="94" t="str">
        <f aca="false">IF(AC91&lt;&gt;"",VLOOKUP(AC91,$P$5:W$120,8,0),"")</f>
        <v/>
      </c>
      <c r="AF91" s="52" t="str">
        <f aca="false">IF(ISERROR(VALUE(MID(AD91,1,3))),"",VALUE(MID(VLOOKUP(VALUE(MID(AD91,1,3)),$P$5:$W$120,4,0),1,3)))</f>
        <v/>
      </c>
      <c r="AG91" s="94" t="str">
        <f aca="false">IF(AF91&lt;&gt;"",VLOOKUP(AF91,$B$5:$L$106,11,0),"")</f>
        <v/>
      </c>
      <c r="AH91" s="88"/>
      <c r="AI91" s="52" t="str">
        <f aca="false">IF(ISERR(VALUE(MID(AD91,1,3))),"",VALUE(MID(VLOOKUP(VALUE(MID(AD91,1,3)),$P$5:$W$120,6,0),1,3)))</f>
        <v/>
      </c>
      <c r="AJ91" s="94" t="str">
        <f aca="false">IF(AI91&lt;&gt;"",VLOOKUP(AI91,$B$5:$L$106,11,0),"")</f>
        <v/>
      </c>
      <c r="AK91" s="102" t="n">
        <f aca="false">AH91</f>
        <v>0</v>
      </c>
      <c r="AM91" s="103" t="n">
        <f aca="false">IF(AG91=$AM$3,IF($AM$4="借方残",AH91+AM90,AM90-AH91),IF(AJ91=$AM$3,IF($AM$4="借方残",AM90-AK91,AK91+AM90),AM90))</f>
        <v>0</v>
      </c>
      <c r="AO91" s="105" t="str">
        <f aca="false">IF($AO$3="","",IF(OR(AG91=$AO$3,AJ91=$AO$3),1,""))</f>
        <v/>
      </c>
      <c r="AP91" s="105" t="str">
        <f aca="false">IF(AO91=1,COUNTIF($AO$6:AO91,"=1"),"")</f>
        <v/>
      </c>
      <c r="AQ91" s="106" t="str">
        <f aca="false">IF($AO$3="","",IF(AG91=$AO$3,"借",IF(AJ91=$AO$3,"貸","")))</f>
        <v/>
      </c>
    </row>
    <row r="92" customFormat="false" ht="12" hidden="false" customHeight="false" outlineLevel="0" collapsed="false">
      <c r="B92" s="133" t="n">
        <v>42</v>
      </c>
      <c r="C92" s="0" t="s">
        <v>242</v>
      </c>
      <c r="D92" s="0" t="s">
        <v>78</v>
      </c>
      <c r="E92" s="107" t="s">
        <v>243</v>
      </c>
      <c r="F92" s="90"/>
      <c r="G92" s="90" t="n">
        <f aca="false">SUMIF($AG$6:$AG$1000,$L92,$AH$6:$AH$1000)</f>
        <v>0</v>
      </c>
      <c r="H92" s="90" t="n">
        <f aca="false">SUMIF($AJ$6:$AJ$1000,$L92,$AK$6:$AK$1000)</f>
        <v>0</v>
      </c>
      <c r="I92" s="134" t="n">
        <f aca="false">G92-H92</f>
        <v>0</v>
      </c>
      <c r="J92" s="135"/>
      <c r="L92" s="92" t="str">
        <f aca="false">IF(B92="","",B92&amp;" "&amp;C92)</f>
        <v>42 期首農産物外</v>
      </c>
      <c r="O92" s="52" t="n">
        <v>88</v>
      </c>
      <c r="R92" s="93"/>
      <c r="S92" s="94" t="str">
        <f aca="false">IF(R92&lt;&gt;"",VLOOKUP(R92,$B$5:$L$106,11,0),"")</f>
        <v/>
      </c>
      <c r="T92" s="93"/>
      <c r="U92" s="94" t="str">
        <f aca="false">IF(T92&lt;&gt;"",VLOOKUP(T92,$B$5:$L$106,11,0),"")</f>
        <v/>
      </c>
      <c r="W92" s="92" t="str">
        <f aca="false">P92&amp;" "&amp;Q92</f>
        <v> </v>
      </c>
      <c r="X92" s="71"/>
      <c r="Y92" s="71"/>
      <c r="AA92" s="52" t="n">
        <v>87</v>
      </c>
      <c r="AB92" s="100"/>
      <c r="AC92" s="52"/>
      <c r="AD92" s="94" t="str">
        <f aca="false">IF(AC92&lt;&gt;"",VLOOKUP(AC92,$P$5:W$120,8,0),"")</f>
        <v/>
      </c>
      <c r="AF92" s="52" t="str">
        <f aca="false">IF(ISERROR(VALUE(MID(AD92,1,3))),"",VALUE(MID(VLOOKUP(VALUE(MID(AD92,1,3)),$P$5:$W$120,4,0),1,3)))</f>
        <v/>
      </c>
      <c r="AG92" s="94" t="str">
        <f aca="false">IF(AF92&lt;&gt;"",VLOOKUP(AF92,$B$5:$L$106,11,0),"")</f>
        <v/>
      </c>
      <c r="AH92" s="88"/>
      <c r="AI92" s="52" t="str">
        <f aca="false">IF(ISERR(VALUE(MID(AD92,1,3))),"",VALUE(MID(VLOOKUP(VALUE(MID(AD92,1,3)),$P$5:$W$120,6,0),1,3)))</f>
        <v/>
      </c>
      <c r="AJ92" s="94" t="str">
        <f aca="false">IF(AI92&lt;&gt;"",VLOOKUP(AI92,$B$5:$L$106,11,0),"")</f>
        <v/>
      </c>
      <c r="AK92" s="102" t="n">
        <f aca="false">AH92</f>
        <v>0</v>
      </c>
      <c r="AM92" s="103" t="n">
        <f aca="false">IF(AG92=$AM$3,IF($AM$4="借方残",AH92+AM91,AM91-AH92),IF(AJ92=$AM$3,IF($AM$4="借方残",AM91-AK92,AK92+AM91),AM91))</f>
        <v>0</v>
      </c>
      <c r="AO92" s="105" t="str">
        <f aca="false">IF($AO$3="","",IF(OR(AG92=$AO$3,AJ92=$AO$3),1,""))</f>
        <v/>
      </c>
      <c r="AP92" s="105" t="str">
        <f aca="false">IF(AO92=1,COUNTIF($AO$6:AO92,"=1"),"")</f>
        <v/>
      </c>
      <c r="AQ92" s="106" t="str">
        <f aca="false">IF($AO$3="","",IF(AG92=$AO$3,"借",IF(AJ92=$AO$3,"貸","")))</f>
        <v/>
      </c>
    </row>
    <row r="93" customFormat="false" ht="12" hidden="false" customHeight="false" outlineLevel="0" collapsed="false">
      <c r="B93" s="133" t="n">
        <v>43</v>
      </c>
      <c r="C93" s="0" t="s">
        <v>244</v>
      </c>
      <c r="D93" s="0" t="s">
        <v>177</v>
      </c>
      <c r="E93" s="107" t="s">
        <v>245</v>
      </c>
      <c r="F93" s="90"/>
      <c r="G93" s="90" t="n">
        <f aca="false">SUMIF($AG$6:$AG$1000,$L93,$AH$6:$AH$1000)</f>
        <v>0</v>
      </c>
      <c r="H93" s="90" t="n">
        <f aca="false">SUMIF($AJ$6:$AJ$1000,$L93,$AK$6:$AK$1000)</f>
        <v>0</v>
      </c>
      <c r="I93" s="131"/>
      <c r="J93" s="132" t="n">
        <f aca="false">H93-G93</f>
        <v>0</v>
      </c>
      <c r="L93" s="92" t="str">
        <f aca="false">IF(B93="","",B93&amp;" "&amp;C93)</f>
        <v>43 期末農産物外</v>
      </c>
      <c r="O93" s="52" t="n">
        <v>89</v>
      </c>
      <c r="R93" s="93"/>
      <c r="S93" s="94" t="str">
        <f aca="false">IF(R93&lt;&gt;"",VLOOKUP(R93,$B$5:$L$106,11,0),"")</f>
        <v/>
      </c>
      <c r="T93" s="93"/>
      <c r="U93" s="94" t="str">
        <f aca="false">IF(T93&lt;&gt;"",VLOOKUP(T93,$B$5:$L$106,11,0),"")</f>
        <v/>
      </c>
      <c r="W93" s="92" t="str">
        <f aca="false">P93&amp;" "&amp;Q93</f>
        <v> </v>
      </c>
      <c r="X93" s="71"/>
      <c r="Y93" s="71"/>
      <c r="AA93" s="52" t="n">
        <v>88</v>
      </c>
      <c r="AB93" s="100"/>
      <c r="AC93" s="52"/>
      <c r="AD93" s="94" t="str">
        <f aca="false">IF(AC93&lt;&gt;"",VLOOKUP(AC93,$P$5:W$120,8,0),"")</f>
        <v/>
      </c>
      <c r="AF93" s="52" t="str">
        <f aca="false">IF(ISERROR(VALUE(MID(AD93,1,3))),"",VALUE(MID(VLOOKUP(VALUE(MID(AD93,1,3)),$P$5:$W$120,4,0),1,3)))</f>
        <v/>
      </c>
      <c r="AG93" s="94" t="str">
        <f aca="false">IF(AF93&lt;&gt;"",VLOOKUP(AF93,$B$5:$L$106,11,0),"")</f>
        <v/>
      </c>
      <c r="AH93" s="88"/>
      <c r="AI93" s="52" t="str">
        <f aca="false">IF(ISERR(VALUE(MID(AD93,1,3))),"",VALUE(MID(VLOOKUP(VALUE(MID(AD93,1,3)),$P$5:$W$120,6,0),1,3)))</f>
        <v/>
      </c>
      <c r="AJ93" s="94" t="str">
        <f aca="false">IF(AI93&lt;&gt;"",VLOOKUP(AI93,$B$5:$L$106,11,0),"")</f>
        <v/>
      </c>
      <c r="AK93" s="102" t="n">
        <f aca="false">AH93</f>
        <v>0</v>
      </c>
      <c r="AM93" s="103" t="n">
        <f aca="false">IF(AG93=$AM$3,IF($AM$4="借方残",AH93+AM92,AM92-AH93),IF(AJ93=$AM$3,IF($AM$4="借方残",AM92-AK93,AK93+AM92),AM92))</f>
        <v>0</v>
      </c>
      <c r="AO93" s="105" t="str">
        <f aca="false">IF($AO$3="","",IF(OR(AG93=$AO$3,AJ93=$AO$3),1,""))</f>
        <v/>
      </c>
      <c r="AP93" s="105" t="str">
        <f aca="false">IF(AO93=1,COUNTIF($AO$6:AO93,"=1"),"")</f>
        <v/>
      </c>
      <c r="AQ93" s="106" t="str">
        <f aca="false">IF($AO$3="","",IF(AG93=$AO$3,"借",IF(AJ93=$AO$3,"貸","")))</f>
        <v/>
      </c>
    </row>
    <row r="94" customFormat="false" ht="12" hidden="false" customHeight="false" outlineLevel="0" collapsed="false">
      <c r="B94" s="133" t="n">
        <v>44</v>
      </c>
      <c r="C94" s="0" t="s">
        <v>246</v>
      </c>
      <c r="D94" s="0" t="s">
        <v>177</v>
      </c>
      <c r="E94" s="107" t="s">
        <v>245</v>
      </c>
      <c r="F94" s="90"/>
      <c r="G94" s="90" t="n">
        <f aca="false">SUMIF($AG$6:$AG$1000,$L94,$AH$6:$AH$1000)</f>
        <v>0</v>
      </c>
      <c r="H94" s="90" t="n">
        <f aca="false">SUMIF($AJ$6:$AJ$1000,$L94,$AK$6:$AK$1000)</f>
        <v>0</v>
      </c>
      <c r="I94" s="131"/>
      <c r="J94" s="132" t="n">
        <f aca="false">H94-G94</f>
        <v>0</v>
      </c>
      <c r="L94" s="92" t="str">
        <f aca="false">IF(B94="","",B94&amp;" "&amp;C94)</f>
        <v>44 経費から引く育成費用</v>
      </c>
      <c r="O94" s="52" t="n">
        <v>90</v>
      </c>
      <c r="R94" s="93"/>
      <c r="S94" s="94" t="str">
        <f aca="false">IF(R94&lt;&gt;"",VLOOKUP(R94,$B$5:$L$106,11,0),"")</f>
        <v/>
      </c>
      <c r="T94" s="93"/>
      <c r="U94" s="94" t="str">
        <f aca="false">IF(T94&lt;&gt;"",VLOOKUP(T94,$B$5:$L$106,11,0),"")</f>
        <v/>
      </c>
      <c r="W94" s="92" t="str">
        <f aca="false">P94&amp;" "&amp;Q94</f>
        <v> </v>
      </c>
      <c r="X94" s="71"/>
      <c r="Y94" s="71"/>
      <c r="AA94" s="52" t="n">
        <v>89</v>
      </c>
      <c r="AB94" s="100"/>
      <c r="AC94" s="52"/>
      <c r="AD94" s="94" t="str">
        <f aca="false">IF(AC94&lt;&gt;"",VLOOKUP(AC94,$P$5:W$120,8,0),"")</f>
        <v/>
      </c>
      <c r="AF94" s="52" t="str">
        <f aca="false">IF(ISERROR(VALUE(MID(AD94,1,3))),"",VALUE(MID(VLOOKUP(VALUE(MID(AD94,1,3)),$P$5:$W$120,4,0),1,3)))</f>
        <v/>
      </c>
      <c r="AG94" s="94" t="str">
        <f aca="false">IF(AF94&lt;&gt;"",VLOOKUP(AF94,$B$5:$L$106,11,0),"")</f>
        <v/>
      </c>
      <c r="AH94" s="88"/>
      <c r="AI94" s="52" t="str">
        <f aca="false">IF(ISERR(VALUE(MID(AD94,1,3))),"",VALUE(MID(VLOOKUP(VALUE(MID(AD94,1,3)),$P$5:$W$120,6,0),1,3)))</f>
        <v/>
      </c>
      <c r="AJ94" s="94" t="str">
        <f aca="false">IF(AI94&lt;&gt;"",VLOOKUP(AI94,$B$5:$L$106,11,0),"")</f>
        <v/>
      </c>
      <c r="AK94" s="102" t="n">
        <f aca="false">AH94</f>
        <v>0</v>
      </c>
      <c r="AM94" s="103" t="n">
        <f aca="false">IF(AG94=$AM$3,IF($AM$4="借方残",AH94+AM93,AM93-AH94),IF(AJ94=$AM$3,IF($AM$4="借方残",AM93-AK94,AK94+AM93),AM93))</f>
        <v>0</v>
      </c>
      <c r="AO94" s="105" t="str">
        <f aca="false">IF($AO$3="","",IF(OR(AG94=$AO$3,AJ94=$AO$3),1,""))</f>
        <v/>
      </c>
      <c r="AP94" s="105" t="str">
        <f aca="false">IF(AO94=1,COUNTIF($AO$6:AO94,"=1"),"")</f>
        <v/>
      </c>
      <c r="AQ94" s="106" t="str">
        <f aca="false">IF($AO$3="","",IF(AG94=$AO$3,"借",IF(AJ94=$AO$3,"貸","")))</f>
        <v/>
      </c>
    </row>
    <row r="95" customFormat="false" ht="12" hidden="false" customHeight="false" outlineLevel="0" collapsed="false">
      <c r="B95" s="133"/>
      <c r="C95" s="0" t="s">
        <v>247</v>
      </c>
      <c r="E95" s="90"/>
      <c r="F95" s="90"/>
      <c r="G95" s="90" t="n">
        <f aca="false">SUMIF($AG$6:$AG$1000,$L95,$AH$6:$AH$1000)</f>
        <v>0</v>
      </c>
      <c r="H95" s="90" t="n">
        <f aca="false">SUMIF($AJ$6:$AJ$1000,$L95,$AK$6:$AK$1000)</f>
        <v>0</v>
      </c>
      <c r="I95" s="134" t="n">
        <f aca="false">SUM(I91:I94)-J93-J94</f>
        <v>0</v>
      </c>
      <c r="J95" s="135"/>
      <c r="L95" s="92" t="str">
        <f aca="false">IF(B95="","",B95&amp;" "&amp;C95)</f>
        <v/>
      </c>
      <c r="O95" s="52" t="n">
        <v>91</v>
      </c>
      <c r="R95" s="93"/>
      <c r="S95" s="94" t="str">
        <f aca="false">IF(R95&lt;&gt;"",VLOOKUP(R95,$B$5:$L$106,11,0),"")</f>
        <v/>
      </c>
      <c r="T95" s="93"/>
      <c r="U95" s="94" t="str">
        <f aca="false">IF(T95&lt;&gt;"",VLOOKUP(T95,$B$5:$L$106,11,0),"")</f>
        <v/>
      </c>
      <c r="W95" s="92" t="str">
        <f aca="false">P95&amp;" "&amp;Q95</f>
        <v> </v>
      </c>
      <c r="X95" s="71"/>
      <c r="Y95" s="71"/>
      <c r="AA95" s="52" t="n">
        <v>90</v>
      </c>
      <c r="AB95" s="100"/>
      <c r="AC95" s="52"/>
      <c r="AD95" s="94" t="str">
        <f aca="false">IF(AC95&lt;&gt;"",VLOOKUP(AC95,$P$5:W$120,8,0),"")</f>
        <v/>
      </c>
      <c r="AF95" s="52" t="str">
        <f aca="false">IF(ISERROR(VALUE(MID(AD95,1,3))),"",VALUE(MID(VLOOKUP(VALUE(MID(AD95,1,3)),$P$5:$W$120,4,0),1,3)))</f>
        <v/>
      </c>
      <c r="AG95" s="94" t="str">
        <f aca="false">IF(AF95&lt;&gt;"",VLOOKUP(AF95,$B$5:$L$106,11,0),"")</f>
        <v/>
      </c>
      <c r="AH95" s="88"/>
      <c r="AI95" s="52" t="str">
        <f aca="false">IF(ISERR(VALUE(MID(AD95,1,3))),"",VALUE(MID(VLOOKUP(VALUE(MID(AD95,1,3)),$P$5:$W$120,6,0),1,3)))</f>
        <v/>
      </c>
      <c r="AJ95" s="94" t="str">
        <f aca="false">IF(AI95&lt;&gt;"",VLOOKUP(AI95,$B$5:$L$106,11,0),"")</f>
        <v/>
      </c>
      <c r="AK95" s="102" t="n">
        <f aca="false">AH95</f>
        <v>0</v>
      </c>
      <c r="AM95" s="103" t="n">
        <f aca="false">IF(AG95=$AM$3,IF($AM$4="借方残",AH95+AM94,AM94-AH95),IF(AJ95=$AM$3,IF($AM$4="借方残",AM94-AK95,AK95+AM94),AM94))</f>
        <v>0</v>
      </c>
      <c r="AO95" s="105" t="str">
        <f aca="false">IF($AO$3="","",IF(OR(AG95=$AO$3,AJ95=$AO$3),1,""))</f>
        <v/>
      </c>
      <c r="AP95" s="105" t="str">
        <f aca="false">IF(AO95=1,COUNTIF($AO$6:AO95,"=1"),"")</f>
        <v/>
      </c>
      <c r="AQ95" s="106" t="str">
        <f aca="false">IF($AO$3="","",IF(AG95=$AO$3,"借",IF(AJ95=$AO$3,"貸","")))</f>
        <v/>
      </c>
    </row>
    <row r="96" customFormat="false" ht="12" hidden="false" customHeight="false" outlineLevel="0" collapsed="false">
      <c r="B96" s="141"/>
      <c r="C96" s="126" t="s">
        <v>248</v>
      </c>
      <c r="D96" s="126"/>
      <c r="E96" s="127"/>
      <c r="F96" s="127"/>
      <c r="G96" s="127" t="n">
        <f aca="false">SUMIF($AG$6:$AG$1000,$L96,$AH$6:$AH$1000)</f>
        <v>0</v>
      </c>
      <c r="H96" s="127" t="n">
        <f aca="false">SUMIF($AJ$6:$AJ$1000,$L96,$AK$6:$AK$1000)</f>
        <v>0</v>
      </c>
      <c r="I96" s="142" t="n">
        <f aca="false">J67-I95</f>
        <v>0</v>
      </c>
      <c r="J96" s="143"/>
      <c r="L96" s="92" t="str">
        <f aca="false">IF(B96="","",B96&amp;" "&amp;C96)</f>
        <v/>
      </c>
      <c r="O96" s="52" t="n">
        <v>92</v>
      </c>
      <c r="R96" s="93"/>
      <c r="S96" s="94" t="str">
        <f aca="false">IF(R96&lt;&gt;"",VLOOKUP(R96,$B$5:$L$106,11,0),"")</f>
        <v/>
      </c>
      <c r="T96" s="93"/>
      <c r="U96" s="94" t="str">
        <f aca="false">IF(T96&lt;&gt;"",VLOOKUP(T96,$B$5:$L$106,11,0),"")</f>
        <v/>
      </c>
      <c r="W96" s="92" t="str">
        <f aca="false">P96&amp;" "&amp;Q96</f>
        <v> </v>
      </c>
      <c r="X96" s="71"/>
      <c r="Y96" s="71"/>
      <c r="AA96" s="52" t="n">
        <v>91</v>
      </c>
      <c r="AB96" s="100"/>
      <c r="AC96" s="52"/>
      <c r="AD96" s="94" t="str">
        <f aca="false">IF(AC96&lt;&gt;"",VLOOKUP(AC96,$P$5:W$120,8,0),"")</f>
        <v/>
      </c>
      <c r="AF96" s="52" t="str">
        <f aca="false">IF(ISERROR(VALUE(MID(AD96,1,3))),"",VALUE(MID(VLOOKUP(VALUE(MID(AD96,1,3)),$P$5:$W$120,4,0),1,3)))</f>
        <v/>
      </c>
      <c r="AG96" s="94" t="str">
        <f aca="false">IF(AF96&lt;&gt;"",VLOOKUP(AF96,$B$5:$L$106,11,0),"")</f>
        <v/>
      </c>
      <c r="AH96" s="88"/>
      <c r="AI96" s="52" t="str">
        <f aca="false">IF(ISERR(VALUE(MID(AD96,1,3))),"",VALUE(MID(VLOOKUP(VALUE(MID(AD96,1,3)),$P$5:$W$120,6,0),1,3)))</f>
        <v/>
      </c>
      <c r="AJ96" s="94" t="str">
        <f aca="false">IF(AI96&lt;&gt;"",VLOOKUP(AI96,$B$5:$L$106,11,0),"")</f>
        <v/>
      </c>
      <c r="AK96" s="102" t="n">
        <f aca="false">AH96</f>
        <v>0</v>
      </c>
      <c r="AM96" s="103" t="n">
        <f aca="false">IF(AG96=$AM$3,IF($AM$4="借方残",AH96+AM95,AM95-AH96),IF(AJ96=$AM$3,IF($AM$4="借方残",AM95-AK96,AK96+AM95),AM95))</f>
        <v>0</v>
      </c>
      <c r="AO96" s="105" t="str">
        <f aca="false">IF($AO$3="","",IF(OR(AG96=$AO$3,AJ96=$AO$3),1,""))</f>
        <v/>
      </c>
      <c r="AP96" s="105" t="str">
        <f aca="false">IF(AO96=1,COUNTIF($AO$6:AO96,"=1"),"")</f>
        <v/>
      </c>
      <c r="AQ96" s="106" t="str">
        <f aca="false">IF($AO$3="","",IF(AG96=$AO$3,"借",IF(AJ96=$AO$3,"貸","")))</f>
        <v/>
      </c>
    </row>
    <row r="97" customFormat="false" ht="12" hidden="false" customHeight="false" outlineLevel="0" collapsed="false">
      <c r="B97" s="133" t="n">
        <v>45</v>
      </c>
      <c r="C97" s="0" t="s">
        <v>249</v>
      </c>
      <c r="D97" s="0" t="s">
        <v>177</v>
      </c>
      <c r="E97" s="90"/>
      <c r="F97" s="90"/>
      <c r="G97" s="90" t="n">
        <f aca="false">SUMIF($AG$6:$AG$1000,$L97,$AH$6:$AH$1000)</f>
        <v>0</v>
      </c>
      <c r="H97" s="90" t="n">
        <f aca="false">SUMIF($AJ$6:$AJ$1000,$L97,$AK$6:$AK$1000)</f>
        <v>0</v>
      </c>
      <c r="I97" s="131"/>
      <c r="J97" s="132" t="n">
        <f aca="false">H97-G97</f>
        <v>0</v>
      </c>
      <c r="L97" s="92" t="str">
        <f aca="false">IF(B97="","",B97&amp;" "&amp;C97)</f>
        <v>45 貸倒引当金繰戻</v>
      </c>
      <c r="O97" s="52" t="n">
        <v>93</v>
      </c>
      <c r="R97" s="93"/>
      <c r="S97" s="94" t="str">
        <f aca="false">IF(R97&lt;&gt;"",VLOOKUP(R97,$B$5:$L$106,11,0),"")</f>
        <v/>
      </c>
      <c r="T97" s="93"/>
      <c r="U97" s="94" t="str">
        <f aca="false">IF(T97&lt;&gt;"",VLOOKUP(T97,$B$5:$L$106,11,0),"")</f>
        <v/>
      </c>
      <c r="W97" s="92" t="str">
        <f aca="false">P97&amp;" "&amp;Q97</f>
        <v> </v>
      </c>
      <c r="X97" s="71"/>
      <c r="Y97" s="71"/>
      <c r="AA97" s="52" t="n">
        <v>92</v>
      </c>
      <c r="AB97" s="100"/>
      <c r="AC97" s="52"/>
      <c r="AD97" s="94" t="str">
        <f aca="false">IF(AC97&lt;&gt;"",VLOOKUP(AC97,$P$5:W$120,8,0),"")</f>
        <v/>
      </c>
      <c r="AF97" s="52" t="str">
        <f aca="false">IF(ISERROR(VALUE(MID(AD97,1,3))),"",VALUE(MID(VLOOKUP(VALUE(MID(AD97,1,3)),$P$5:$W$120,4,0),1,3)))</f>
        <v/>
      </c>
      <c r="AG97" s="94" t="str">
        <f aca="false">IF(AF97&lt;&gt;"",VLOOKUP(AF97,$B$5:$L$106,11,0),"")</f>
        <v/>
      </c>
      <c r="AH97" s="88"/>
      <c r="AI97" s="52" t="str">
        <f aca="false">IF(ISERR(VALUE(MID(AD97,1,3))),"",VALUE(MID(VLOOKUP(VALUE(MID(AD97,1,3)),$P$5:$W$120,6,0),1,3)))</f>
        <v/>
      </c>
      <c r="AJ97" s="94" t="str">
        <f aca="false">IF(AI97&lt;&gt;"",VLOOKUP(AI97,$B$5:$L$106,11,0),"")</f>
        <v/>
      </c>
      <c r="AK97" s="102" t="n">
        <f aca="false">AH97</f>
        <v>0</v>
      </c>
      <c r="AM97" s="103" t="n">
        <f aca="false">IF(AG97=$AM$3,IF($AM$4="借方残",AH97+AM96,AM96-AH97),IF(AJ97=$AM$3,IF($AM$4="借方残",AM96-AK97,AK97+AM96),AM96))</f>
        <v>0</v>
      </c>
      <c r="AO97" s="105" t="str">
        <f aca="false">IF($AO$3="","",IF(OR(AG97=$AO$3,AJ97=$AO$3),1,""))</f>
        <v/>
      </c>
      <c r="AP97" s="105" t="str">
        <f aca="false">IF(AO97=1,COUNTIF($AO$6:AO97,"=1"),"")</f>
        <v/>
      </c>
      <c r="AQ97" s="106" t="str">
        <f aca="false">IF($AO$3="","",IF(AG97=$AO$3,"借",IF(AJ97=$AO$3,"貸","")))</f>
        <v/>
      </c>
    </row>
    <row r="98" customFormat="false" ht="12" hidden="false" customHeight="false" outlineLevel="0" collapsed="false">
      <c r="B98" s="133" t="n">
        <v>46</v>
      </c>
      <c r="C98" s="0" t="s">
        <v>250</v>
      </c>
      <c r="D98" s="0" t="s">
        <v>177</v>
      </c>
      <c r="E98" s="90"/>
      <c r="F98" s="90"/>
      <c r="G98" s="90" t="n">
        <f aca="false">SUMIF($AG$6:$AG$1000,$L98,$AH$6:$AH$1000)</f>
        <v>0</v>
      </c>
      <c r="H98" s="90" t="n">
        <f aca="false">SUMIF($AJ$6:$AJ$1000,$L98,$AK$6:$AK$1000)</f>
        <v>0</v>
      </c>
      <c r="I98" s="131"/>
      <c r="J98" s="132" t="n">
        <f aca="false">H98-G98</f>
        <v>0</v>
      </c>
      <c r="L98" s="92" t="str">
        <f aca="false">IF(B98="","",B98&amp;" "&amp;C98)</f>
        <v>46 準備金取崩</v>
      </c>
      <c r="O98" s="52" t="n">
        <v>94</v>
      </c>
      <c r="R98" s="93"/>
      <c r="S98" s="94" t="str">
        <f aca="false">IF(R98&lt;&gt;"",VLOOKUP(R98,$B$5:$L$106,11,0),"")</f>
        <v/>
      </c>
      <c r="T98" s="93"/>
      <c r="U98" s="94" t="str">
        <f aca="false">IF(T98&lt;&gt;"",VLOOKUP(T98,$B$5:$L$106,11,0),"")</f>
        <v/>
      </c>
      <c r="W98" s="92" t="str">
        <f aca="false">P98&amp;" "&amp;Q98</f>
        <v> </v>
      </c>
      <c r="X98" s="71"/>
      <c r="Y98" s="71"/>
      <c r="AA98" s="52" t="n">
        <v>93</v>
      </c>
      <c r="AB98" s="100"/>
      <c r="AC98" s="52"/>
      <c r="AD98" s="94" t="str">
        <f aca="false">IF(AC98&lt;&gt;"",VLOOKUP(AC98,$P$5:W$120,8,0),"")</f>
        <v/>
      </c>
      <c r="AF98" s="52" t="str">
        <f aca="false">IF(ISERROR(VALUE(MID(AD98,1,3))),"",VALUE(MID(VLOOKUP(VALUE(MID(AD98,1,3)),$P$5:$W$120,4,0),1,3)))</f>
        <v/>
      </c>
      <c r="AG98" s="94" t="str">
        <f aca="false">IF(AF98&lt;&gt;"",VLOOKUP(AF98,$B$5:$L$106,11,0),"")</f>
        <v/>
      </c>
      <c r="AH98" s="88"/>
      <c r="AI98" s="52" t="str">
        <f aca="false">IF(ISERR(VALUE(MID(AD98,1,3))),"",VALUE(MID(VLOOKUP(VALUE(MID(AD98,1,3)),$P$5:$W$120,6,0),1,3)))</f>
        <v/>
      </c>
      <c r="AJ98" s="94" t="str">
        <f aca="false">IF(AI98&lt;&gt;"",VLOOKUP(AI98,$B$5:$L$106,11,0),"")</f>
        <v/>
      </c>
      <c r="AK98" s="102" t="n">
        <f aca="false">AH98</f>
        <v>0</v>
      </c>
      <c r="AM98" s="103" t="n">
        <f aca="false">IF(AG98=$AM$3,IF($AM$4="借方残",AH98+AM97,AM97-AH98),IF(AJ98=$AM$3,IF($AM$4="借方残",AM97-AK98,AK98+AM97),AM97))</f>
        <v>0</v>
      </c>
      <c r="AO98" s="105" t="str">
        <f aca="false">IF($AO$3="","",IF(OR(AG98=$AO$3,AJ98=$AO$3),1,""))</f>
        <v/>
      </c>
      <c r="AP98" s="105" t="str">
        <f aca="false">IF(AO98=1,COUNTIF($AO$6:AO98,"=1"),"")</f>
        <v/>
      </c>
      <c r="AQ98" s="106" t="str">
        <f aca="false">IF($AO$3="","",IF(AG98=$AO$3,"借",IF(AJ98=$AO$3,"貸","")))</f>
        <v/>
      </c>
    </row>
    <row r="99" customFormat="false" ht="12" hidden="false" customHeight="false" outlineLevel="0" collapsed="false">
      <c r="B99" s="133"/>
      <c r="C99" s="0" t="s">
        <v>251</v>
      </c>
      <c r="D99" s="0" t="s">
        <v>177</v>
      </c>
      <c r="E99" s="90"/>
      <c r="F99" s="90"/>
      <c r="G99" s="90" t="n">
        <f aca="false">SUMIF($AG$6:$AG$1000,$L99,$AH$6:$AH$1000)</f>
        <v>0</v>
      </c>
      <c r="H99" s="90" t="n">
        <f aca="false">SUMIF($AJ$6:$AJ$1000,$L99,$AK$6:$AK$1000)</f>
        <v>0</v>
      </c>
      <c r="I99" s="131"/>
      <c r="J99" s="132" t="n">
        <f aca="false">H99-G99</f>
        <v>0</v>
      </c>
      <c r="L99" s="92" t="str">
        <f aca="false">IF(B99="","",B99&amp;" "&amp;C99)</f>
        <v/>
      </c>
      <c r="O99" s="52" t="n">
        <v>95</v>
      </c>
      <c r="R99" s="93"/>
      <c r="S99" s="94" t="str">
        <f aca="false">IF(R99&lt;&gt;"",VLOOKUP(R99,$B$5:$L$106,11,0),"")</f>
        <v/>
      </c>
      <c r="T99" s="93"/>
      <c r="U99" s="94" t="str">
        <f aca="false">IF(T99&lt;&gt;"",VLOOKUP(T99,$B$5:$L$106,11,0),"")</f>
        <v/>
      </c>
      <c r="W99" s="92" t="str">
        <f aca="false">P99&amp;" "&amp;Q99</f>
        <v> </v>
      </c>
      <c r="X99" s="71"/>
      <c r="Y99" s="71"/>
      <c r="AA99" s="52" t="n">
        <v>94</v>
      </c>
      <c r="AB99" s="100"/>
      <c r="AC99" s="52"/>
      <c r="AD99" s="94" t="str">
        <f aca="false">IF(AC99&lt;&gt;"",VLOOKUP(AC99,$P$5:W$120,8,0),"")</f>
        <v/>
      </c>
      <c r="AF99" s="52" t="str">
        <f aca="false">IF(ISERROR(VALUE(MID(AD99,1,3))),"",VALUE(MID(VLOOKUP(VALUE(MID(AD99,1,3)),$P$5:$W$120,4,0),1,3)))</f>
        <v/>
      </c>
      <c r="AG99" s="94" t="str">
        <f aca="false">IF(AF99&lt;&gt;"",VLOOKUP(AF99,$B$5:$L$106,11,0),"")</f>
        <v/>
      </c>
      <c r="AH99" s="88"/>
      <c r="AI99" s="52" t="str">
        <f aca="false">IF(ISERR(VALUE(MID(AD99,1,3))),"",VALUE(MID(VLOOKUP(VALUE(MID(AD99,1,3)),$P$5:$W$120,6,0),1,3)))</f>
        <v/>
      </c>
      <c r="AJ99" s="94" t="str">
        <f aca="false">IF(AI99&lt;&gt;"",VLOOKUP(AI99,$B$5:$L$106,11,0),"")</f>
        <v/>
      </c>
      <c r="AK99" s="102" t="n">
        <f aca="false">AH99</f>
        <v>0</v>
      </c>
      <c r="AM99" s="103" t="n">
        <f aca="false">IF(AG99=$AM$3,IF($AM$4="借方残",AH99+AM98,AM98-AH99),IF(AJ99=$AM$3,IF($AM$4="借方残",AM98-AK99,AK99+AM98),AM98))</f>
        <v>0</v>
      </c>
      <c r="AO99" s="105" t="str">
        <f aca="false">IF($AO$3="","",IF(OR(AG99=$AO$3,AJ99=$AO$3),1,""))</f>
        <v/>
      </c>
      <c r="AP99" s="105" t="str">
        <f aca="false">IF(AO99=1,COUNTIF($AO$6:AO99,"=1"),"")</f>
        <v/>
      </c>
      <c r="AQ99" s="106" t="str">
        <f aca="false">IF($AO$3="","",IF(AG99=$AO$3,"借",IF(AJ99=$AO$3,"貸","")))</f>
        <v/>
      </c>
    </row>
    <row r="100" customFormat="false" ht="12" hidden="false" customHeight="false" outlineLevel="0" collapsed="false">
      <c r="B100" s="133"/>
      <c r="C100" s="0" t="s">
        <v>252</v>
      </c>
      <c r="E100" s="90"/>
      <c r="F100" s="90"/>
      <c r="G100" s="90" t="n">
        <f aca="false">SUMIF($AG$6:$AG$1000,$L100,$AH$6:$AH$1000)</f>
        <v>0</v>
      </c>
      <c r="H100" s="90" t="n">
        <f aca="false">SUMIF($AJ$6:$AJ$1000,$L100,$AK$6:$AK$1000)</f>
        <v>0</v>
      </c>
      <c r="I100" s="131"/>
      <c r="J100" s="132" t="n">
        <f aca="false">SUM(J97:J99)</f>
        <v>0</v>
      </c>
      <c r="L100" s="92" t="str">
        <f aca="false">IF(B100="","",B100&amp;" "&amp;C100)</f>
        <v/>
      </c>
      <c r="O100" s="52" t="n">
        <v>96</v>
      </c>
      <c r="R100" s="93"/>
      <c r="S100" s="94" t="str">
        <f aca="false">IF(R100&lt;&gt;"",VLOOKUP(R100,$B$5:$L$106,11,0),"")</f>
        <v/>
      </c>
      <c r="T100" s="93"/>
      <c r="U100" s="94" t="str">
        <f aca="false">IF(T100&lt;&gt;"",VLOOKUP(T100,$B$5:$L$106,11,0),"")</f>
        <v/>
      </c>
      <c r="W100" s="92" t="str">
        <f aca="false">P100&amp;" "&amp;Q100</f>
        <v> </v>
      </c>
      <c r="X100" s="71"/>
      <c r="Y100" s="71"/>
      <c r="AA100" s="52" t="n">
        <v>95</v>
      </c>
      <c r="AB100" s="100"/>
      <c r="AC100" s="52"/>
      <c r="AD100" s="94" t="str">
        <f aca="false">IF(AC100&lt;&gt;"",VLOOKUP(AC100,$P$5:W$120,8,0),"")</f>
        <v/>
      </c>
      <c r="AF100" s="52" t="str">
        <f aca="false">IF(ISERROR(VALUE(MID(AD100,1,3))),"",VALUE(MID(VLOOKUP(VALUE(MID(AD100,1,3)),$P$5:$W$120,4,0),1,3)))</f>
        <v/>
      </c>
      <c r="AG100" s="94" t="str">
        <f aca="false">IF(AF100&lt;&gt;"",VLOOKUP(AF100,$B$5:$L$106,11,0),"")</f>
        <v/>
      </c>
      <c r="AH100" s="88"/>
      <c r="AI100" s="52" t="str">
        <f aca="false">IF(ISERR(VALUE(MID(AD100,1,3))),"",VALUE(MID(VLOOKUP(VALUE(MID(AD100,1,3)),$P$5:$W$120,6,0),1,3)))</f>
        <v/>
      </c>
      <c r="AJ100" s="94" t="str">
        <f aca="false">IF(AI100&lt;&gt;"",VLOOKUP(AI100,$B$5:$L$106,11,0),"")</f>
        <v/>
      </c>
      <c r="AK100" s="102" t="n">
        <f aca="false">AH100</f>
        <v>0</v>
      </c>
      <c r="AM100" s="103" t="n">
        <f aca="false">IF(AG100=$AM$3,IF($AM$4="借方残",AH100+AM99,AM99-AH100),IF(AJ100=$AM$3,IF($AM$4="借方残",AM99-AK100,AK100+AM99),AM99))</f>
        <v>0</v>
      </c>
      <c r="AO100" s="105" t="str">
        <f aca="false">IF($AO$3="","",IF(OR(AG100=$AO$3,AJ100=$AO$3),1,""))</f>
        <v/>
      </c>
      <c r="AP100" s="105" t="str">
        <f aca="false">IF(AO100=1,COUNTIF($AO$6:AO100,"=1"),"")</f>
        <v/>
      </c>
      <c r="AQ100" s="106" t="str">
        <f aca="false">IF($AO$3="","",IF(AG100=$AO$3,"借",IF(AJ100=$AO$3,"貸","")))</f>
        <v/>
      </c>
    </row>
    <row r="101" customFormat="false" ht="12" hidden="false" customHeight="false" outlineLevel="0" collapsed="false">
      <c r="B101" s="133" t="n">
        <v>47</v>
      </c>
      <c r="C101" s="0" t="s">
        <v>133</v>
      </c>
      <c r="D101" s="0" t="s">
        <v>78</v>
      </c>
      <c r="E101" s="90"/>
      <c r="F101" s="90"/>
      <c r="G101" s="90" t="n">
        <f aca="false">SUMIF($AG$6:$AG$1000,$L101,$AH$6:$AH$1000)</f>
        <v>0</v>
      </c>
      <c r="H101" s="90" t="n">
        <f aca="false">SUMIF($AJ$6:$AJ$1000,$L101,$AK$6:$AK$1000)</f>
        <v>0</v>
      </c>
      <c r="I101" s="134" t="n">
        <f aca="false">G101-H101</f>
        <v>0</v>
      </c>
      <c r="J101" s="135"/>
      <c r="L101" s="92" t="str">
        <f aca="false">IF(B101="","",B101&amp;" "&amp;C101)</f>
        <v>47 専従者給与</v>
      </c>
      <c r="O101" s="52" t="n">
        <v>97</v>
      </c>
      <c r="R101" s="93"/>
      <c r="S101" s="94" t="str">
        <f aca="false">IF(R101&lt;&gt;"",VLOOKUP(R101,$B$5:$L$106,11,0),"")</f>
        <v/>
      </c>
      <c r="T101" s="93"/>
      <c r="U101" s="94" t="str">
        <f aca="false">IF(T101&lt;&gt;"",VLOOKUP(T101,$B$5:$L$106,11,0),"")</f>
        <v/>
      </c>
      <c r="W101" s="92" t="str">
        <f aca="false">P101&amp;" "&amp;Q101</f>
        <v> </v>
      </c>
      <c r="X101" s="71"/>
      <c r="Y101" s="71"/>
      <c r="AA101" s="52" t="n">
        <v>96</v>
      </c>
      <c r="AB101" s="100"/>
      <c r="AC101" s="52"/>
      <c r="AD101" s="94" t="str">
        <f aca="false">IF(AC101&lt;&gt;"",VLOOKUP(AC101,$P$5:W$120,8,0),"")</f>
        <v/>
      </c>
      <c r="AF101" s="52" t="str">
        <f aca="false">IF(ISERROR(VALUE(MID(AD101,1,3))),"",VALUE(MID(VLOOKUP(VALUE(MID(AD101,1,3)),$P$5:$W$120,4,0),1,3)))</f>
        <v/>
      </c>
      <c r="AG101" s="94" t="str">
        <f aca="false">IF(AF101&lt;&gt;"",VLOOKUP(AF101,$B$5:$L$106,11,0),"")</f>
        <v/>
      </c>
      <c r="AH101" s="88"/>
      <c r="AI101" s="52" t="str">
        <f aca="false">IF(ISERR(VALUE(MID(AD101,1,3))),"",VALUE(MID(VLOOKUP(VALUE(MID(AD101,1,3)),$P$5:$W$120,6,0),1,3)))</f>
        <v/>
      </c>
      <c r="AJ101" s="94" t="str">
        <f aca="false">IF(AI101&lt;&gt;"",VLOOKUP(AI101,$B$5:$L$106,11,0),"")</f>
        <v/>
      </c>
      <c r="AK101" s="102" t="n">
        <f aca="false">AH101</f>
        <v>0</v>
      </c>
      <c r="AM101" s="103" t="n">
        <f aca="false">IF(AG101=$AM$3,IF($AM$4="借方残",AH101+AM100,AM100-AH101),IF(AJ101=$AM$3,IF($AM$4="借方残",AM100-AK101,AK101+AM100),AM100))</f>
        <v>0</v>
      </c>
      <c r="AO101" s="105" t="str">
        <f aca="false">IF($AO$3="","",IF(OR(AG101=$AO$3,AJ101=$AO$3),1,""))</f>
        <v/>
      </c>
      <c r="AP101" s="105" t="str">
        <f aca="false">IF(AO101=1,COUNTIF($AO$6:AO101,"=1"),"")</f>
        <v/>
      </c>
      <c r="AQ101" s="106" t="str">
        <f aca="false">IF($AO$3="","",IF(AG101=$AO$3,"借",IF(AJ101=$AO$3,"貸","")))</f>
        <v/>
      </c>
    </row>
    <row r="102" customFormat="false" ht="12" hidden="false" customHeight="false" outlineLevel="0" collapsed="false">
      <c r="B102" s="133" t="n">
        <v>48</v>
      </c>
      <c r="C102" s="0" t="s">
        <v>253</v>
      </c>
      <c r="D102" s="0" t="s">
        <v>78</v>
      </c>
      <c r="E102" s="90"/>
      <c r="F102" s="90"/>
      <c r="G102" s="90" t="n">
        <f aca="false">SUMIF($AG$6:$AG$1000,$L102,$AH$6:$AH$1000)</f>
        <v>0</v>
      </c>
      <c r="H102" s="90" t="n">
        <f aca="false">SUMIF($AJ$6:$AJ$1000,$L102,$AK$6:$AK$1000)</f>
        <v>0</v>
      </c>
      <c r="I102" s="134" t="n">
        <f aca="false">G102-H102</f>
        <v>0</v>
      </c>
      <c r="J102" s="135"/>
      <c r="L102" s="92" t="str">
        <f aca="false">IF(B102="","",B102&amp;" "&amp;C102)</f>
        <v>48 貸倒引当金繰入</v>
      </c>
      <c r="O102" s="52" t="n">
        <v>98</v>
      </c>
      <c r="R102" s="93"/>
      <c r="S102" s="94" t="str">
        <f aca="false">IF(R102&lt;&gt;"",VLOOKUP(R102,$B$5:$L$106,11,0),"")</f>
        <v/>
      </c>
      <c r="T102" s="93"/>
      <c r="U102" s="94" t="str">
        <f aca="false">IF(T102&lt;&gt;"",VLOOKUP(T102,$B$5:$L$106,11,0),"")</f>
        <v/>
      </c>
      <c r="W102" s="92" t="str">
        <f aca="false">P102&amp;" "&amp;Q102</f>
        <v> </v>
      </c>
      <c r="X102" s="71"/>
      <c r="Y102" s="71"/>
      <c r="AA102" s="52" t="n">
        <v>97</v>
      </c>
      <c r="AB102" s="100"/>
      <c r="AC102" s="52"/>
      <c r="AD102" s="94" t="str">
        <f aca="false">IF(AC102&lt;&gt;"",VLOOKUP(AC102,$P$5:W$120,8,0),"")</f>
        <v/>
      </c>
      <c r="AF102" s="52" t="str">
        <f aca="false">IF(ISERROR(VALUE(MID(AD102,1,3))),"",VALUE(MID(VLOOKUP(VALUE(MID(AD102,1,3)),$P$5:$W$120,4,0),1,3)))</f>
        <v/>
      </c>
      <c r="AG102" s="94" t="str">
        <f aca="false">IF(AF102&lt;&gt;"",VLOOKUP(AF102,$B$5:$L$106,11,0),"")</f>
        <v/>
      </c>
      <c r="AH102" s="88"/>
      <c r="AI102" s="52" t="str">
        <f aca="false">IF(ISERR(VALUE(MID(AD102,1,3))),"",VALUE(MID(VLOOKUP(VALUE(MID(AD102,1,3)),$P$5:$W$120,6,0),1,3)))</f>
        <v/>
      </c>
      <c r="AJ102" s="94" t="str">
        <f aca="false">IF(AI102&lt;&gt;"",VLOOKUP(AI102,$B$5:$L$106,11,0),"")</f>
        <v/>
      </c>
      <c r="AK102" s="102" t="n">
        <f aca="false">AH102</f>
        <v>0</v>
      </c>
      <c r="AM102" s="103" t="n">
        <f aca="false">IF(AG102=$AM$3,IF($AM$4="借方残",AH102+AM101,AM101-AH102),IF(AJ102=$AM$3,IF($AM$4="借方残",AM101-AK102,AK102+AM101),AM101))</f>
        <v>0</v>
      </c>
      <c r="AO102" s="105" t="str">
        <f aca="false">IF($AO$3="","",IF(OR(AG102=$AO$3,AJ102=$AO$3),1,""))</f>
        <v/>
      </c>
      <c r="AP102" s="105" t="str">
        <f aca="false">IF(AO102=1,COUNTIF($AO$6:AO102,"=1"),"")</f>
        <v/>
      </c>
      <c r="AQ102" s="106" t="str">
        <f aca="false">IF($AO$3="","",IF(AG102=$AO$3,"借",IF(AJ102=$AO$3,"貸","")))</f>
        <v/>
      </c>
    </row>
    <row r="103" customFormat="false" ht="12" hidden="false" customHeight="false" outlineLevel="0" collapsed="false">
      <c r="B103" s="133" t="n">
        <v>49</v>
      </c>
      <c r="C103" s="0" t="s">
        <v>254</v>
      </c>
      <c r="D103" s="0" t="s">
        <v>78</v>
      </c>
      <c r="E103" s="90"/>
      <c r="F103" s="90"/>
      <c r="G103" s="90" t="n">
        <f aca="false">SUMIF($AG$6:$AG$1000,$L103,$AH$6:$AH$1000)</f>
        <v>0</v>
      </c>
      <c r="H103" s="90" t="n">
        <f aca="false">SUMIF($AJ$6:$AJ$1000,$L103,$AK$6:$AK$1000)</f>
        <v>0</v>
      </c>
      <c r="I103" s="134" t="n">
        <f aca="false">G103-H103</f>
        <v>0</v>
      </c>
      <c r="J103" s="135"/>
      <c r="L103" s="92" t="str">
        <f aca="false">IF(B103="","",B103&amp;" "&amp;C103)</f>
        <v>49 準備金積立</v>
      </c>
      <c r="O103" s="52" t="n">
        <v>99</v>
      </c>
      <c r="R103" s="93"/>
      <c r="S103" s="94" t="str">
        <f aca="false">IF(R103&lt;&gt;"",VLOOKUP(R103,$B$5:$L$106,11,0),"")</f>
        <v/>
      </c>
      <c r="T103" s="93"/>
      <c r="U103" s="94" t="str">
        <f aca="false">IF(T103&lt;&gt;"",VLOOKUP(T103,$B$5:$L$106,11,0),"")</f>
        <v/>
      </c>
      <c r="W103" s="92" t="str">
        <f aca="false">P103&amp;" "&amp;Q103</f>
        <v> </v>
      </c>
      <c r="X103" s="71"/>
      <c r="Y103" s="71"/>
      <c r="AA103" s="52" t="n">
        <v>98</v>
      </c>
      <c r="AB103" s="100"/>
      <c r="AC103" s="52"/>
      <c r="AD103" s="94" t="str">
        <f aca="false">IF(AC103&lt;&gt;"",VLOOKUP(AC103,$P$5:W$120,8,0),"")</f>
        <v/>
      </c>
      <c r="AF103" s="52" t="str">
        <f aca="false">IF(ISERROR(VALUE(MID(AD103,1,3))),"",VALUE(MID(VLOOKUP(VALUE(MID(AD103,1,3)),$P$5:$W$120,4,0),1,3)))</f>
        <v/>
      </c>
      <c r="AG103" s="94" t="str">
        <f aca="false">IF(AF103&lt;&gt;"",VLOOKUP(AF103,$B$5:$L$106,11,0),"")</f>
        <v/>
      </c>
      <c r="AH103" s="88"/>
      <c r="AI103" s="52" t="str">
        <f aca="false">IF(ISERR(VALUE(MID(AD103,1,3))),"",VALUE(MID(VLOOKUP(VALUE(MID(AD103,1,3)),$P$5:$W$120,6,0),1,3)))</f>
        <v/>
      </c>
      <c r="AJ103" s="94" t="str">
        <f aca="false">IF(AI103&lt;&gt;"",VLOOKUP(AI103,$B$5:$L$106,11,0),"")</f>
        <v/>
      </c>
      <c r="AK103" s="102" t="n">
        <f aca="false">AH103</f>
        <v>0</v>
      </c>
      <c r="AM103" s="103" t="n">
        <f aca="false">IF(AG103=$AM$3,IF($AM$4="借方残",AH103+AM102,AM102-AH103),IF(AJ103=$AM$3,IF($AM$4="借方残",AM102-AK103,AK103+AM102),AM102))</f>
        <v>0</v>
      </c>
      <c r="AO103" s="105" t="str">
        <f aca="false">IF($AO$3="","",IF(OR(AG103=$AO$3,AJ103=$AO$3),1,""))</f>
        <v/>
      </c>
      <c r="AP103" s="105" t="str">
        <f aca="false">IF(AO103=1,COUNTIF($AO$6:AO103,"=1"),"")</f>
        <v/>
      </c>
      <c r="AQ103" s="106" t="str">
        <f aca="false">IF($AO$3="","",IF(AG103=$AO$3,"借",IF(AJ103=$AO$3,"貸","")))</f>
        <v/>
      </c>
    </row>
    <row r="104" customFormat="false" ht="12" hidden="false" customHeight="false" outlineLevel="0" collapsed="false">
      <c r="B104" s="133"/>
      <c r="C104" s="0" t="s">
        <v>255</v>
      </c>
      <c r="D104" s="0" t="s">
        <v>78</v>
      </c>
      <c r="E104" s="90"/>
      <c r="F104" s="90"/>
      <c r="G104" s="90" t="n">
        <f aca="false">SUMIF($AG$6:$AG$1000,$L104,$AH$6:$AH$1000)</f>
        <v>0</v>
      </c>
      <c r="H104" s="90" t="n">
        <f aca="false">SUMIF($AJ$6:$AJ$1000,$L104,$AK$6:$AK$1000)</f>
        <v>0</v>
      </c>
      <c r="I104" s="134" t="n">
        <f aca="false">G104-H104</f>
        <v>0</v>
      </c>
      <c r="J104" s="135"/>
      <c r="L104" s="92" t="str">
        <f aca="false">IF(B104="","",B104&amp;" "&amp;C104)</f>
        <v/>
      </c>
      <c r="O104" s="52" t="n">
        <v>100</v>
      </c>
      <c r="R104" s="93"/>
      <c r="S104" s="94" t="str">
        <f aca="false">IF(R104&lt;&gt;"",VLOOKUP(R104,$B$5:$L$106,11,0),"")</f>
        <v/>
      </c>
      <c r="T104" s="93"/>
      <c r="U104" s="94" t="str">
        <f aca="false">IF(T104&lt;&gt;"",VLOOKUP(T104,$B$5:$L$106,11,0),"")</f>
        <v/>
      </c>
      <c r="W104" s="92" t="str">
        <f aca="false">P104&amp;" "&amp;Q104</f>
        <v> </v>
      </c>
      <c r="X104" s="71"/>
      <c r="Y104" s="71"/>
      <c r="AA104" s="52" t="n">
        <v>99</v>
      </c>
      <c r="AB104" s="100"/>
      <c r="AC104" s="52"/>
      <c r="AD104" s="94" t="str">
        <f aca="false">IF(AC104&lt;&gt;"",VLOOKUP(AC104,$P$5:W$120,8,0),"")</f>
        <v/>
      </c>
      <c r="AF104" s="52" t="str">
        <f aca="false">IF(ISERROR(VALUE(MID(AD104,1,3))),"",VALUE(MID(VLOOKUP(VALUE(MID(AD104,1,3)),$P$5:$W$120,4,0),1,3)))</f>
        <v/>
      </c>
      <c r="AG104" s="94" t="str">
        <f aca="false">IF(AF104&lt;&gt;"",VLOOKUP(AF104,$B$5:$L$106,11,0),"")</f>
        <v/>
      </c>
      <c r="AH104" s="88"/>
      <c r="AI104" s="52" t="str">
        <f aca="false">IF(ISERR(VALUE(MID(AD104,1,3))),"",VALUE(MID(VLOOKUP(VALUE(MID(AD104,1,3)),$P$5:$W$120,6,0),1,3)))</f>
        <v/>
      </c>
      <c r="AJ104" s="94" t="str">
        <f aca="false">IF(AI104&lt;&gt;"",VLOOKUP(AI104,$B$5:$L$106,11,0),"")</f>
        <v/>
      </c>
      <c r="AK104" s="102" t="n">
        <f aca="false">AH104</f>
        <v>0</v>
      </c>
      <c r="AM104" s="103" t="n">
        <f aca="false">IF(AG104=$AM$3,IF($AM$4="借方残",AH104+AM103,AM103-AH104),IF(AJ104=$AM$3,IF($AM$4="借方残",AM103-AK104,AK104+AM103),AM103))</f>
        <v>0</v>
      </c>
      <c r="AO104" s="105" t="str">
        <f aca="false">IF($AO$3="","",IF(OR(AG104=$AO$3,AJ104=$AO$3),1,""))</f>
        <v/>
      </c>
      <c r="AP104" s="105" t="str">
        <f aca="false">IF(AO104=1,COUNTIF($AO$6:AO104,"=1"),"")</f>
        <v/>
      </c>
      <c r="AQ104" s="106" t="str">
        <f aca="false">IF($AO$3="","",IF(AG104=$AO$3,"借",IF(AJ104=$AO$3,"貸","")))</f>
        <v/>
      </c>
    </row>
    <row r="105" customFormat="false" ht="12" hidden="false" customHeight="false" outlineLevel="0" collapsed="false">
      <c r="B105" s="133"/>
      <c r="C105" s="0" t="s">
        <v>256</v>
      </c>
      <c r="E105" s="90"/>
      <c r="F105" s="90"/>
      <c r="G105" s="90" t="n">
        <f aca="false">SUMIF($AG$6:$AG$1000,$L105,$AH$6:$AH$1000)</f>
        <v>0</v>
      </c>
      <c r="H105" s="90" t="n">
        <f aca="false">SUMIF($AJ$6:$AJ$1000,$L105,$AK$6:$AK$1000)</f>
        <v>0</v>
      </c>
      <c r="I105" s="134" t="n">
        <f aca="false">SUM(I101:I104)</f>
        <v>0</v>
      </c>
      <c r="J105" s="135"/>
      <c r="L105" s="92" t="str">
        <f aca="false">IF(B105="","",B105&amp;" "&amp;C105)</f>
        <v/>
      </c>
      <c r="O105" s="52" t="n">
        <v>101</v>
      </c>
      <c r="R105" s="93"/>
      <c r="S105" s="94" t="str">
        <f aca="false">IF(R105&lt;&gt;"",VLOOKUP(R105,$B$5:$L$106,11,0),"")</f>
        <v/>
      </c>
      <c r="T105" s="93"/>
      <c r="U105" s="94" t="str">
        <f aca="false">IF(T105&lt;&gt;"",VLOOKUP(T105,$B$5:$L$106,11,0),"")</f>
        <v/>
      </c>
      <c r="W105" s="92" t="str">
        <f aca="false">P105&amp;" "&amp;Q105</f>
        <v> </v>
      </c>
      <c r="X105" s="71"/>
      <c r="Y105" s="71"/>
      <c r="AA105" s="52" t="n">
        <v>100</v>
      </c>
      <c r="AB105" s="100"/>
      <c r="AC105" s="52"/>
      <c r="AD105" s="94" t="str">
        <f aca="false">IF(AC105&lt;&gt;"",VLOOKUP(AC105,$P$5:W$120,8,0),"")</f>
        <v/>
      </c>
      <c r="AF105" s="52" t="str">
        <f aca="false">IF(ISERROR(VALUE(MID(AD105,1,3))),"",VALUE(MID(VLOOKUP(VALUE(MID(AD105,1,3)),$P$5:$W$120,4,0),1,3)))</f>
        <v/>
      </c>
      <c r="AG105" s="94" t="str">
        <f aca="false">IF(AF105&lt;&gt;"",VLOOKUP(AF105,$B$5:$L$106,11,0),"")</f>
        <v/>
      </c>
      <c r="AH105" s="88"/>
      <c r="AI105" s="52" t="str">
        <f aca="false">IF(ISERR(VALUE(MID(AD105,1,3))),"",VALUE(MID(VLOOKUP(VALUE(MID(AD105,1,3)),$P$5:$W$120,6,0),1,3)))</f>
        <v/>
      </c>
      <c r="AJ105" s="94" t="str">
        <f aca="false">IF(AI105&lt;&gt;"",VLOOKUP(AI105,$B$5:$L$106,11,0),"")</f>
        <v/>
      </c>
      <c r="AK105" s="102" t="n">
        <f aca="false">AH105</f>
        <v>0</v>
      </c>
      <c r="AM105" s="103" t="n">
        <f aca="false">IF(AG105=$AM$3,IF($AM$4="借方残",AH105+AM104,AM104-AH105),IF(AJ105=$AM$3,IF($AM$4="借方残",AM104-AK105,AK105+AM104),AM104))</f>
        <v>0</v>
      </c>
      <c r="AO105" s="105" t="str">
        <f aca="false">IF($AO$3="","",IF(OR(AG105=$AO$3,AJ105=$AO$3),1,""))</f>
        <v/>
      </c>
      <c r="AP105" s="105" t="str">
        <f aca="false">IF(AO105=1,COUNTIF($AO$6:AO105,"=1"),"")</f>
        <v/>
      </c>
      <c r="AQ105" s="106" t="str">
        <f aca="false">IF($AO$3="","",IF(AG105=$AO$3,"借",IF(AJ105=$AO$3,"貸","")))</f>
        <v/>
      </c>
    </row>
    <row r="106" customFormat="false" ht="12" hidden="false" customHeight="false" outlineLevel="0" collapsed="false">
      <c r="B106" s="136"/>
      <c r="C106" s="137" t="s">
        <v>257</v>
      </c>
      <c r="D106" s="137"/>
      <c r="E106" s="138"/>
      <c r="F106" s="138"/>
      <c r="G106" s="138" t="n">
        <f aca="false">SUMIF($AG$6:$AG$1000,$L106,$AH$6:$AH$1000)</f>
        <v>0</v>
      </c>
      <c r="H106" s="138" t="n">
        <f aca="false">SUMIF($AJ$6:$AJ$1000,$L106,$AK$6:$AK$1000)</f>
        <v>0</v>
      </c>
      <c r="I106" s="144" t="n">
        <f aca="false">I96+J100-I105</f>
        <v>0</v>
      </c>
      <c r="J106" s="145"/>
      <c r="L106" s="92" t="str">
        <f aca="false">IF(B106="","",B106&amp;" "&amp;C106)</f>
        <v/>
      </c>
      <c r="O106" s="52" t="n">
        <v>102</v>
      </c>
      <c r="R106" s="93"/>
      <c r="S106" s="94" t="str">
        <f aca="false">IF(R106&lt;&gt;"",VLOOKUP(R106,$B$5:$L$106,11,0),"")</f>
        <v/>
      </c>
      <c r="T106" s="93"/>
      <c r="U106" s="94" t="str">
        <f aca="false">IF(T106&lt;&gt;"",VLOOKUP(T106,$B$5:$L$106,11,0),"")</f>
        <v/>
      </c>
      <c r="W106" s="92" t="str">
        <f aca="false">P106&amp;" "&amp;Q106</f>
        <v> </v>
      </c>
      <c r="X106" s="71"/>
      <c r="Y106" s="71"/>
      <c r="AA106" s="52" t="n">
        <v>101</v>
      </c>
      <c r="AC106" s="52"/>
      <c r="AD106" s="94" t="str">
        <f aca="false">IF(AC106&lt;&gt;"",VLOOKUP(AC106,$P$5:W$120,8,0),"")</f>
        <v/>
      </c>
      <c r="AF106" s="52" t="str">
        <f aca="false">IF(ISERROR(VALUE(MID(AD106,1,3))),"",VALUE(MID(VLOOKUP(VALUE(MID(AD106,1,3)),$P$5:$W$120,4,0),1,3)))</f>
        <v/>
      </c>
      <c r="AG106" s="94" t="str">
        <f aca="false">IF(AF106&lt;&gt;"",VLOOKUP(AF106,$B$5:$L$106,11,0),"")</f>
        <v/>
      </c>
      <c r="AH106" s="88"/>
      <c r="AI106" s="52" t="str">
        <f aca="false">IF(ISERR(VALUE(MID(AD106,1,3))),"",VALUE(MID(VLOOKUP(VALUE(MID(AD106,1,3)),$P$5:$W$120,6,0),1,3)))</f>
        <v/>
      </c>
      <c r="AJ106" s="94" t="str">
        <f aca="false">IF(AI106&lt;&gt;"",VLOOKUP(AI106,$B$5:$L$106,11,0),"")</f>
        <v/>
      </c>
      <c r="AK106" s="102" t="n">
        <f aca="false">AH106</f>
        <v>0</v>
      </c>
      <c r="AM106" s="103" t="n">
        <f aca="false">IF(AG106=$AM$3,IF($AM$4="借方残",AH106+AM105,AM105-AH106),IF(AJ106=$AM$3,IF($AM$4="借方残",AM105-AK106,AK106+AM105),AM105))</f>
        <v>0</v>
      </c>
      <c r="AO106" s="105" t="str">
        <f aca="false">IF($AO$3="","",IF(OR(AG106=$AO$3,AJ106=$AO$3),1,""))</f>
        <v/>
      </c>
      <c r="AP106" s="105" t="str">
        <f aca="false">IF(AO106=1,COUNTIF($AO$6:AO106,"=1"),"")</f>
        <v/>
      </c>
      <c r="AQ106" s="106" t="str">
        <f aca="false">IF($AO$3="","",IF(AG106=$AO$3,"借",IF(AJ106=$AO$3,"貸","")))</f>
        <v/>
      </c>
    </row>
    <row r="107" customFormat="false" ht="12" hidden="false" customHeight="false" outlineLevel="0" collapsed="false">
      <c r="C107" s="10" t="s">
        <v>258</v>
      </c>
      <c r="E107" s="88"/>
      <c r="F107" s="88"/>
      <c r="G107" s="88"/>
      <c r="H107" s="88"/>
      <c r="I107" s="146"/>
      <c r="J107" s="88"/>
      <c r="L107" s="147" t="s">
        <v>259</v>
      </c>
      <c r="O107" s="52" t="n">
        <v>103</v>
      </c>
      <c r="R107" s="93"/>
      <c r="S107" s="94" t="str">
        <f aca="false">IF(R107&lt;&gt;"",VLOOKUP(R107,$B$5:$L$106,11,0),"")</f>
        <v/>
      </c>
      <c r="T107" s="93"/>
      <c r="U107" s="94" t="str">
        <f aca="false">IF(T107&lt;&gt;"",VLOOKUP(T107,$B$5:$L$106,11,0),"")</f>
        <v/>
      </c>
      <c r="W107" s="92" t="str">
        <f aca="false">P107&amp;" "&amp;Q107</f>
        <v> </v>
      </c>
      <c r="X107" s="71"/>
      <c r="Y107" s="71"/>
      <c r="AA107" s="52" t="n">
        <v>102</v>
      </c>
      <c r="AC107" s="52"/>
      <c r="AD107" s="94" t="str">
        <f aca="false">IF(AC107&lt;&gt;"",VLOOKUP(AC107,$P$5:W$120,8,0),"")</f>
        <v/>
      </c>
      <c r="AF107" s="52" t="str">
        <f aca="false">IF(ISERROR(VALUE(MID(AD107,1,3))),"",VALUE(MID(VLOOKUP(VALUE(MID(AD107,1,3)),$P$5:$W$120,4,0),1,3)))</f>
        <v/>
      </c>
      <c r="AG107" s="94" t="str">
        <f aca="false">IF(AF107&lt;&gt;"",VLOOKUP(AF107,$B$5:$L$106,11,0),"")</f>
        <v/>
      </c>
      <c r="AH107" s="88"/>
      <c r="AI107" s="52" t="str">
        <f aca="false">IF(ISERR(VALUE(MID(AD107,1,3))),"",VALUE(MID(VLOOKUP(VALUE(MID(AD107,1,3)),$P$5:$W$120,6,0),1,3)))</f>
        <v/>
      </c>
      <c r="AJ107" s="94" t="str">
        <f aca="false">IF(AI107&lt;&gt;"",VLOOKUP(AI107,$B$5:$L$106,11,0),"")</f>
        <v/>
      </c>
      <c r="AK107" s="102" t="n">
        <f aca="false">AH107</f>
        <v>0</v>
      </c>
      <c r="AM107" s="103" t="n">
        <f aca="false">IF(AG107=$AM$3,IF($AM$4="借方残",AH107+AM106,AM106-AH107),IF(AJ107=$AM$3,IF($AM$4="借方残",AM106-AK107,AK107+AM106),AM106))</f>
        <v>0</v>
      </c>
      <c r="AO107" s="105" t="str">
        <f aca="false">IF($AO$3="","",IF(OR(AG107=$AO$3,AJ107=$AO$3),1,""))</f>
        <v/>
      </c>
      <c r="AP107" s="105" t="str">
        <f aca="false">IF(AO107=1,COUNTIF($AO$6:AO107,"=1"),"")</f>
        <v/>
      </c>
      <c r="AQ107" s="106" t="str">
        <f aca="false">IF($AO$3="","",IF(AG107=$AO$3,"借",IF(AJ107=$AO$3,"貸","")))</f>
        <v/>
      </c>
    </row>
    <row r="108" customFormat="false" ht="12.8" hidden="false" customHeight="false" outlineLevel="0" collapsed="false">
      <c r="B108" s="148"/>
      <c r="C108" s="149" t="s">
        <v>260</v>
      </c>
      <c r="D108" s="149"/>
      <c r="E108" s="107" t="s">
        <v>261</v>
      </c>
      <c r="F108" s="150"/>
      <c r="G108" s="150"/>
      <c r="H108" s="151" t="s">
        <v>262</v>
      </c>
      <c r="I108" s="152"/>
      <c r="J108" s="153"/>
      <c r="L108" s="147" t="s">
        <v>263</v>
      </c>
      <c r="O108" s="52" t="n">
        <v>104</v>
      </c>
      <c r="R108" s="93"/>
      <c r="S108" s="94" t="str">
        <f aca="false">IF(R108&lt;&gt;"",VLOOKUP(R108,$B$5:$L$106,11,0),"")</f>
        <v/>
      </c>
      <c r="T108" s="93"/>
      <c r="U108" s="94" t="str">
        <f aca="false">IF(T108&lt;&gt;"",VLOOKUP(T108,$B$5:$L$106,11,0),"")</f>
        <v/>
      </c>
      <c r="W108" s="92" t="str">
        <f aca="false">P108&amp;" "&amp;Q108</f>
        <v> </v>
      </c>
      <c r="X108" s="71"/>
      <c r="Y108" s="71"/>
      <c r="AA108" s="52" t="n">
        <v>103</v>
      </c>
      <c r="AC108" s="52"/>
      <c r="AD108" s="94" t="str">
        <f aca="false">IF(AC108&lt;&gt;"",VLOOKUP(AC108,$P$5:W$120,8,0),"")</f>
        <v/>
      </c>
      <c r="AF108" s="52" t="str">
        <f aca="false">IF(ISERROR(VALUE(MID(AD108,1,3))),"",VALUE(MID(VLOOKUP(VALUE(MID(AD108,1,3)),$P$5:$W$120,4,0),1,3)))</f>
        <v/>
      </c>
      <c r="AG108" s="94" t="str">
        <f aca="false">IF(AF108&lt;&gt;"",VLOOKUP(AF108,$B$5:$L$106,11,0),"")</f>
        <v/>
      </c>
      <c r="AH108" s="88"/>
      <c r="AI108" s="52" t="str">
        <f aca="false">IF(ISERR(VALUE(MID(AD108,1,3))),"",VALUE(MID(VLOOKUP(VALUE(MID(AD108,1,3)),$P$5:$W$120,6,0),1,3)))</f>
        <v/>
      </c>
      <c r="AJ108" s="94" t="str">
        <f aca="false">IF(AI108&lt;&gt;"",VLOOKUP(AI108,$B$5:$L$106,11,0),"")</f>
        <v/>
      </c>
      <c r="AK108" s="102" t="n">
        <f aca="false">AH108</f>
        <v>0</v>
      </c>
      <c r="AM108" s="103" t="n">
        <f aca="false">IF(AG108=$AM$3,IF($AM$4="借方残",AH108+AM107,AM107-AH108),IF(AJ108=$AM$3,IF($AM$4="借方残",AM107-AK108,AK108+AM107),AM107))</f>
        <v>0</v>
      </c>
      <c r="AO108" s="105" t="str">
        <f aca="false">IF($AO$3="","",IF(OR(AG108=$AO$3,AJ108=$AO$3),1,""))</f>
        <v/>
      </c>
      <c r="AP108" s="105" t="str">
        <f aca="false">IF(AO108=1,COUNTIF($AO$6:AO108,"=1"),"")</f>
        <v/>
      </c>
      <c r="AQ108" s="106" t="str">
        <f aca="false">IF($AO$3="","",IF(AG108=$AO$3,"借",IF(AJ108=$AO$3,"貸","")))</f>
        <v/>
      </c>
    </row>
    <row r="109" customFormat="false" ht="12" hidden="false" customHeight="false" outlineLevel="0" collapsed="false">
      <c r="B109" s="148"/>
      <c r="C109" s="149" t="s">
        <v>264</v>
      </c>
      <c r="D109" s="149"/>
      <c r="E109" s="150"/>
      <c r="F109" s="150"/>
      <c r="G109" s="150"/>
      <c r="H109" s="150"/>
      <c r="I109" s="154" t="n">
        <f aca="false">I106-I108</f>
        <v>0</v>
      </c>
      <c r="J109" s="153"/>
      <c r="L109" s="147" t="s">
        <v>265</v>
      </c>
      <c r="O109" s="52" t="n">
        <v>105</v>
      </c>
      <c r="R109" s="93"/>
      <c r="S109" s="94" t="str">
        <f aca="false">IF(R109&lt;&gt;"",VLOOKUP(R109,$B$5:$L$106,11,0),"")</f>
        <v/>
      </c>
      <c r="T109" s="93"/>
      <c r="U109" s="94" t="str">
        <f aca="false">IF(T109&lt;&gt;"",VLOOKUP(T109,$B$5:$L$106,11,0),"")</f>
        <v/>
      </c>
      <c r="W109" s="92" t="str">
        <f aca="false">P109&amp;" "&amp;Q109</f>
        <v> </v>
      </c>
      <c r="X109" s="71"/>
      <c r="Y109" s="71"/>
      <c r="AA109" s="52" t="n">
        <v>104</v>
      </c>
      <c r="AC109" s="52"/>
      <c r="AD109" s="94" t="str">
        <f aca="false">IF(AC109&lt;&gt;"",VLOOKUP(AC109,$P$5:W$120,8,0),"")</f>
        <v/>
      </c>
      <c r="AF109" s="52" t="str">
        <f aca="false">IF(ISERROR(VALUE(MID(AD109,1,3))),"",VALUE(MID(VLOOKUP(VALUE(MID(AD109,1,3)),$P$5:$W$120,4,0),1,3)))</f>
        <v/>
      </c>
      <c r="AG109" s="94" t="str">
        <f aca="false">IF(AF109&lt;&gt;"",VLOOKUP(AF109,$B$5:$L$106,11,0),"")</f>
        <v/>
      </c>
      <c r="AH109" s="88"/>
      <c r="AI109" s="52" t="str">
        <f aca="false">IF(ISERR(VALUE(MID(AD109,1,3))),"",VALUE(MID(VLOOKUP(VALUE(MID(AD109,1,3)),$P$5:$W$120,6,0),1,3)))</f>
        <v/>
      </c>
      <c r="AJ109" s="94" t="str">
        <f aca="false">IF(AI109&lt;&gt;"",VLOOKUP(AI109,$B$5:$L$106,11,0),"")</f>
        <v/>
      </c>
      <c r="AK109" s="102" t="n">
        <f aca="false">AH109</f>
        <v>0</v>
      </c>
      <c r="AM109" s="103" t="n">
        <f aca="false">IF(AG109=$AM$3,IF($AM$4="借方残",AH109+AM108,AM108-AH109),IF(AJ109=$AM$3,IF($AM$4="借方残",AM108-AK109,AK109+AM108),AM108))</f>
        <v>0</v>
      </c>
      <c r="AO109" s="105" t="str">
        <f aca="false">IF($AO$3="","",IF(OR(AG109=$AO$3,AJ109=$AO$3),1,""))</f>
        <v/>
      </c>
      <c r="AP109" s="105" t="str">
        <f aca="false">IF(AO109=1,COUNTIF($AO$6:AO109,"=1"),"")</f>
        <v/>
      </c>
      <c r="AQ109" s="106" t="str">
        <f aca="false">IF($AO$3="","",IF(AG109=$AO$3,"借",IF(AJ109=$AO$3,"貸","")))</f>
        <v/>
      </c>
    </row>
    <row r="110" customFormat="false" ht="12" hidden="false" customHeight="false" outlineLevel="0" collapsed="false">
      <c r="B110" s="148"/>
      <c r="C110" s="149" t="s">
        <v>266</v>
      </c>
      <c r="D110" s="149"/>
      <c r="E110" s="107" t="s">
        <v>261</v>
      </c>
      <c r="F110" s="150"/>
      <c r="G110" s="150"/>
      <c r="H110" s="151" t="s">
        <v>262</v>
      </c>
      <c r="I110" s="152"/>
      <c r="J110" s="153"/>
      <c r="L110" s="147" t="s">
        <v>267</v>
      </c>
      <c r="O110" s="52" t="n">
        <v>106</v>
      </c>
      <c r="R110" s="93"/>
      <c r="S110" s="94" t="str">
        <f aca="false">IF(R110&lt;&gt;"",VLOOKUP(R110,$B$5:$L$106,11,0),"")</f>
        <v/>
      </c>
      <c r="T110" s="93"/>
      <c r="U110" s="94" t="str">
        <f aca="false">IF(T110&lt;&gt;"",VLOOKUP(T110,$B$5:$L$106,11,0),"")</f>
        <v/>
      </c>
      <c r="W110" s="92" t="str">
        <f aca="false">P110&amp;" "&amp;Q110</f>
        <v> </v>
      </c>
      <c r="X110" s="71"/>
      <c r="Y110" s="71"/>
      <c r="AA110" s="52" t="n">
        <v>105</v>
      </c>
      <c r="AC110" s="52"/>
      <c r="AD110" s="94" t="str">
        <f aca="false">IF(AC110&lt;&gt;"",VLOOKUP(AC110,$P$5:W$120,8,0),"")</f>
        <v/>
      </c>
      <c r="AF110" s="52" t="str">
        <f aca="false">IF(ISERROR(VALUE(MID(AD110,1,3))),"",VALUE(MID(VLOOKUP(VALUE(MID(AD110,1,3)),$P$5:$W$120,4,0),1,3)))</f>
        <v/>
      </c>
      <c r="AG110" s="94" t="str">
        <f aca="false">IF(AF110&lt;&gt;"",VLOOKUP(AF110,$B$5:$L$106,11,0),"")</f>
        <v/>
      </c>
      <c r="AH110" s="88"/>
      <c r="AI110" s="52" t="str">
        <f aca="false">IF(ISERR(VALUE(MID(AD110,1,3))),"",VALUE(MID(VLOOKUP(VALUE(MID(AD110,1,3)),$P$5:$W$120,6,0),1,3)))</f>
        <v/>
      </c>
      <c r="AJ110" s="94" t="str">
        <f aca="false">IF(AI110&lt;&gt;"",VLOOKUP(AI110,$B$5:$L$106,11,0),"")</f>
        <v/>
      </c>
      <c r="AK110" s="102" t="n">
        <f aca="false">AH110</f>
        <v>0</v>
      </c>
      <c r="AM110" s="103" t="n">
        <f aca="false">IF(AG110=$AM$3,IF($AM$4="借方残",AH110+AM109,AM109-AH110),IF(AJ110=$AM$3,IF($AM$4="借方残",AM109-AK110,AK110+AM109),AM109))</f>
        <v>0</v>
      </c>
      <c r="AO110" s="105" t="str">
        <f aca="false">IF($AO$3="","",IF(OR(AG110=$AO$3,AJ110=$AO$3),1,""))</f>
        <v/>
      </c>
      <c r="AP110" s="105" t="str">
        <f aca="false">IF(AO110=1,COUNTIF($AO$6:AO110,"=1"),"")</f>
        <v/>
      </c>
      <c r="AQ110" s="106" t="str">
        <f aca="false">IF($AO$3="","",IF(AG110=$AO$3,"借",IF(AJ110=$AO$3,"貸","")))</f>
        <v/>
      </c>
    </row>
    <row r="111" customFormat="false" ht="12" hidden="false" customHeight="false" outlineLevel="0" collapsed="false">
      <c r="I111" s="155" t="s">
        <v>268</v>
      </c>
      <c r="N111" s="147"/>
      <c r="O111" s="52" t="n">
        <v>107</v>
      </c>
      <c r="R111" s="93"/>
      <c r="S111" s="94" t="str">
        <f aca="false">IF(R111&lt;&gt;"",VLOOKUP(R111,$B$5:$L$106,11,0),"")</f>
        <v/>
      </c>
      <c r="T111" s="93"/>
      <c r="U111" s="94" t="str">
        <f aca="false">IF(T111&lt;&gt;"",VLOOKUP(T111,$B$5:$L$106,11,0),"")</f>
        <v/>
      </c>
      <c r="W111" s="92" t="str">
        <f aca="false">P111&amp;" "&amp;Q111</f>
        <v> </v>
      </c>
      <c r="X111" s="71"/>
      <c r="Y111" s="71"/>
      <c r="AA111" s="52" t="n">
        <v>106</v>
      </c>
      <c r="AC111" s="52"/>
      <c r="AD111" s="94" t="str">
        <f aca="false">IF(AC111&lt;&gt;"",VLOOKUP(AC111,$P$5:W$120,8,0),"")</f>
        <v/>
      </c>
      <c r="AF111" s="52" t="str">
        <f aca="false">IF(ISERROR(VALUE(MID(AD111,1,3))),"",VALUE(MID(VLOOKUP(VALUE(MID(AD111,1,3)),$P$5:$W$120,4,0),1,3)))</f>
        <v/>
      </c>
      <c r="AG111" s="94" t="str">
        <f aca="false">IF(AF111&lt;&gt;"",VLOOKUP(AF111,$B$5:$L$106,11,0),"")</f>
        <v/>
      </c>
      <c r="AH111" s="88"/>
      <c r="AI111" s="52" t="str">
        <f aca="false">IF(ISERR(VALUE(MID(AD111,1,3))),"",VALUE(MID(VLOOKUP(VALUE(MID(AD111,1,3)),$P$5:$W$120,6,0),1,3)))</f>
        <v/>
      </c>
      <c r="AJ111" s="94" t="str">
        <f aca="false">IF(AI111&lt;&gt;"",VLOOKUP(AI111,$B$5:$L$106,11,0),"")</f>
        <v/>
      </c>
      <c r="AK111" s="102" t="n">
        <f aca="false">AH111</f>
        <v>0</v>
      </c>
      <c r="AM111" s="103" t="n">
        <f aca="false">IF(AG111=$AM$3,IF($AM$4="借方残",AH111+AM110,AM110-AH111),IF(AJ111=$AM$3,IF($AM$4="借方残",AM110-AK111,AK111+AM110),AM110))</f>
        <v>0</v>
      </c>
      <c r="AO111" s="105" t="str">
        <f aca="false">IF($AO$3="","",IF(OR(AG111=$AO$3,AJ111=$AO$3),1,""))</f>
        <v/>
      </c>
      <c r="AP111" s="105" t="str">
        <f aca="false">IF(AO111=1,COUNTIF($AO$6:AO111,"=1"),"")</f>
        <v/>
      </c>
      <c r="AQ111" s="106" t="str">
        <f aca="false">IF($AO$3="","",IF(AG111=$AO$3,"借",IF(AJ111=$AO$3,"貸","")))</f>
        <v/>
      </c>
    </row>
    <row r="112" customFormat="false" ht="12" hidden="false" customHeight="false" outlineLevel="0" collapsed="false">
      <c r="N112" s="156" t="s">
        <v>269</v>
      </c>
      <c r="O112" s="52" t="n">
        <v>108</v>
      </c>
      <c r="R112" s="93"/>
      <c r="S112" s="94" t="str">
        <f aca="false">IF(R112&lt;&gt;"",VLOOKUP(R112,$B$5:$L$106,11,0),"")</f>
        <v/>
      </c>
      <c r="T112" s="93"/>
      <c r="U112" s="94" t="str">
        <f aca="false">IF(T112&lt;&gt;"",VLOOKUP(T112,$B$5:$L$106,11,0),"")</f>
        <v/>
      </c>
      <c r="W112" s="92" t="str">
        <f aca="false">P112&amp;" "&amp;Q112</f>
        <v> </v>
      </c>
      <c r="X112" s="71"/>
      <c r="Y112" s="71"/>
      <c r="AA112" s="52" t="n">
        <v>107</v>
      </c>
      <c r="AC112" s="52"/>
      <c r="AD112" s="94" t="str">
        <f aca="false">IF(AC112&lt;&gt;"",VLOOKUP(AC112,$P$5:W$120,8,0),"")</f>
        <v/>
      </c>
      <c r="AF112" s="52" t="str">
        <f aca="false">IF(ISERROR(VALUE(MID(AD112,1,3))),"",VALUE(MID(VLOOKUP(VALUE(MID(AD112,1,3)),$P$5:$W$120,4,0),1,3)))</f>
        <v/>
      </c>
      <c r="AG112" s="94" t="str">
        <f aca="false">IF(AF112&lt;&gt;"",VLOOKUP(AF112,$B$5:$L$106,11,0),"")</f>
        <v/>
      </c>
      <c r="AH112" s="88"/>
      <c r="AI112" s="52" t="str">
        <f aca="false">IF(ISERR(VALUE(MID(AD112,1,3))),"",VALUE(MID(VLOOKUP(VALUE(MID(AD112,1,3)),$P$5:$W$120,6,0),1,3)))</f>
        <v/>
      </c>
      <c r="AJ112" s="94" t="str">
        <f aca="false">IF(AI112&lt;&gt;"",VLOOKUP(AI112,$B$5:$L$106,11,0),"")</f>
        <v/>
      </c>
      <c r="AK112" s="102" t="n">
        <f aca="false">AH112</f>
        <v>0</v>
      </c>
      <c r="AM112" s="103" t="n">
        <f aca="false">IF(AG112=$AM$3,IF($AM$4="借方残",AH112+AM111,AM111-AH112),IF(AJ112=$AM$3,IF($AM$4="借方残",AM111-AK112,AK112+AM111),AM111))</f>
        <v>0</v>
      </c>
      <c r="AO112" s="105" t="str">
        <f aca="false">IF($AO$3="","",IF(OR(AG112=$AO$3,AJ112=$AO$3),1,""))</f>
        <v/>
      </c>
      <c r="AP112" s="105" t="str">
        <f aca="false">IF(AO112=1,COUNTIF($AO$6:AO112,"=1"),"")</f>
        <v/>
      </c>
      <c r="AQ112" s="106" t="str">
        <f aca="false">IF($AO$3="","",IF(AG112=$AO$3,"借",IF(AJ112=$AO$3,"貸","")))</f>
        <v/>
      </c>
    </row>
    <row r="113" customFormat="false" ht="12" hidden="false" customHeight="false" outlineLevel="0" collapsed="false">
      <c r="N113" s="156" t="s">
        <v>270</v>
      </c>
      <c r="O113" s="52" t="n">
        <v>109</v>
      </c>
      <c r="R113" s="93"/>
      <c r="S113" s="94" t="str">
        <f aca="false">IF(R113&lt;&gt;"",VLOOKUP(R113,$B$5:$L$106,11,0),"")</f>
        <v/>
      </c>
      <c r="T113" s="93"/>
      <c r="U113" s="94" t="str">
        <f aca="false">IF(T113&lt;&gt;"",VLOOKUP(T113,$B$5:$L$106,11,0),"")</f>
        <v/>
      </c>
      <c r="W113" s="92" t="str">
        <f aca="false">P113&amp;" "&amp;Q113</f>
        <v> </v>
      </c>
      <c r="X113" s="71"/>
      <c r="Y113" s="71"/>
      <c r="AA113" s="52" t="n">
        <v>108</v>
      </c>
      <c r="AC113" s="52"/>
      <c r="AD113" s="94" t="str">
        <f aca="false">IF(AC113&lt;&gt;"",VLOOKUP(AC113,$P$5:W$120,8,0),"")</f>
        <v/>
      </c>
      <c r="AF113" s="52" t="str">
        <f aca="false">IF(ISERROR(VALUE(MID(AD113,1,3))),"",VALUE(MID(VLOOKUP(VALUE(MID(AD113,1,3)),$P$5:$W$120,4,0),1,3)))</f>
        <v/>
      </c>
      <c r="AG113" s="94" t="str">
        <f aca="false">IF(AF113&lt;&gt;"",VLOOKUP(AF113,$B$5:$L$106,11,0),"")</f>
        <v/>
      </c>
      <c r="AH113" s="88"/>
      <c r="AI113" s="52" t="str">
        <f aca="false">IF(ISERR(VALUE(MID(AD113,1,3))),"",VALUE(MID(VLOOKUP(VALUE(MID(AD113,1,3)),$P$5:$W$120,6,0),1,3)))</f>
        <v/>
      </c>
      <c r="AJ113" s="94" t="str">
        <f aca="false">IF(AI113&lt;&gt;"",VLOOKUP(AI113,$B$5:$L$106,11,0),"")</f>
        <v/>
      </c>
      <c r="AK113" s="102" t="n">
        <f aca="false">AH113</f>
        <v>0</v>
      </c>
      <c r="AM113" s="103" t="n">
        <f aca="false">IF(AG113=$AM$3,IF($AM$4="借方残",AH113+AM112,AM112-AH113),IF(AJ113=$AM$3,IF($AM$4="借方残",AM112-AK113,AK113+AM112),AM112))</f>
        <v>0</v>
      </c>
      <c r="AO113" s="105" t="str">
        <f aca="false">IF($AO$3="","",IF(OR(AG113=$AO$3,AJ113=$AO$3),1,""))</f>
        <v/>
      </c>
      <c r="AP113" s="105" t="str">
        <f aca="false">IF(AO113=1,COUNTIF($AO$6:AO113,"=1"),"")</f>
        <v/>
      </c>
      <c r="AQ113" s="106" t="str">
        <f aca="false">IF($AO$3="","",IF(AG113=$AO$3,"借",IF(AJ113=$AO$3,"貸","")))</f>
        <v/>
      </c>
    </row>
    <row r="114" customFormat="false" ht="12" hidden="false" customHeight="false" outlineLevel="0" collapsed="false">
      <c r="N114" s="147" t="s">
        <v>271</v>
      </c>
      <c r="O114" s="52" t="n">
        <v>110</v>
      </c>
      <c r="R114" s="93"/>
      <c r="S114" s="94" t="str">
        <f aca="false">IF(R114&lt;&gt;"",VLOOKUP(R114,$B$5:$L$106,11,0),"")</f>
        <v/>
      </c>
      <c r="T114" s="93"/>
      <c r="U114" s="94" t="str">
        <f aca="false">IF(T114&lt;&gt;"",VLOOKUP(T114,$B$5:$L$106,11,0),"")</f>
        <v/>
      </c>
      <c r="W114" s="92" t="str">
        <f aca="false">P114&amp;" "&amp;Q114</f>
        <v> </v>
      </c>
      <c r="X114" s="71"/>
      <c r="Y114" s="71"/>
      <c r="AA114" s="52" t="n">
        <v>109</v>
      </c>
      <c r="AC114" s="52"/>
      <c r="AD114" s="94" t="str">
        <f aca="false">IF(AC114&lt;&gt;"",VLOOKUP(AC114,$P$5:W$120,8,0),"")</f>
        <v/>
      </c>
      <c r="AF114" s="52" t="str">
        <f aca="false">IF(ISERROR(VALUE(MID(AD114,1,3))),"",VALUE(MID(VLOOKUP(VALUE(MID(AD114,1,3)),$P$5:$W$120,4,0),1,3)))</f>
        <v/>
      </c>
      <c r="AG114" s="94" t="str">
        <f aca="false">IF(AF114&lt;&gt;"",VLOOKUP(AF114,$B$5:$L$106,11,0),"")</f>
        <v/>
      </c>
      <c r="AH114" s="88"/>
      <c r="AI114" s="52" t="str">
        <f aca="false">IF(ISERR(VALUE(MID(AD114,1,3))),"",VALUE(MID(VLOOKUP(VALUE(MID(AD114,1,3)),$P$5:$W$120,6,0),1,3)))</f>
        <v/>
      </c>
      <c r="AJ114" s="94" t="str">
        <f aca="false">IF(AI114&lt;&gt;"",VLOOKUP(AI114,$B$5:$L$106,11,0),"")</f>
        <v/>
      </c>
      <c r="AK114" s="102" t="n">
        <f aca="false">AH114</f>
        <v>0</v>
      </c>
      <c r="AM114" s="103" t="n">
        <f aca="false">IF(AG114=$AM$3,IF($AM$4="借方残",AH114+AM113,AM113-AH114),IF(AJ114=$AM$3,IF($AM$4="借方残",AM113-AK114,AK114+AM113),AM113))</f>
        <v>0</v>
      </c>
      <c r="AO114" s="105" t="str">
        <f aca="false">IF($AO$3="","",IF(OR(AG114=$AO$3,AJ114=$AO$3),1,""))</f>
        <v/>
      </c>
      <c r="AP114" s="105" t="str">
        <f aca="false">IF(AO114=1,COUNTIF($AO$6:AO114,"=1"),"")</f>
        <v/>
      </c>
      <c r="AQ114" s="106" t="str">
        <f aca="false">IF($AO$3="","",IF(AG114=$AO$3,"借",IF(AJ114=$AO$3,"貸","")))</f>
        <v/>
      </c>
    </row>
    <row r="115" customFormat="false" ht="12" hidden="false" customHeight="false" outlineLevel="0" collapsed="false">
      <c r="O115" s="52" t="n">
        <v>111</v>
      </c>
      <c r="R115" s="93"/>
      <c r="S115" s="94" t="str">
        <f aca="false">IF(R115&lt;&gt;"",VLOOKUP(R115,$B$5:$L$106,11,0),"")</f>
        <v/>
      </c>
      <c r="T115" s="93"/>
      <c r="U115" s="94" t="str">
        <f aca="false">IF(T115&lt;&gt;"",VLOOKUP(T115,$B$5:$L$106,11,0),"")</f>
        <v/>
      </c>
      <c r="W115" s="92" t="str">
        <f aca="false">P115&amp;" "&amp;Q115</f>
        <v> </v>
      </c>
      <c r="X115" s="71"/>
      <c r="Y115" s="71"/>
      <c r="AA115" s="52" t="n">
        <v>110</v>
      </c>
      <c r="AC115" s="52"/>
      <c r="AD115" s="94" t="str">
        <f aca="false">IF(AC115&lt;&gt;"",VLOOKUP(AC115,$P$5:W$120,8,0),"")</f>
        <v/>
      </c>
      <c r="AF115" s="52" t="str">
        <f aca="false">IF(ISERROR(VALUE(MID(AD115,1,3))),"",VALUE(MID(VLOOKUP(VALUE(MID(AD115,1,3)),$P$5:$W$120,4,0),1,3)))</f>
        <v/>
      </c>
      <c r="AG115" s="94" t="str">
        <f aca="false">IF(AF115&lt;&gt;"",VLOOKUP(AF115,$B$5:$L$106,11,0),"")</f>
        <v/>
      </c>
      <c r="AH115" s="88"/>
      <c r="AI115" s="52" t="str">
        <f aca="false">IF(ISERR(VALUE(MID(AD115,1,3))),"",VALUE(MID(VLOOKUP(VALUE(MID(AD115,1,3)),$P$5:$W$120,6,0),1,3)))</f>
        <v/>
      </c>
      <c r="AJ115" s="94" t="str">
        <f aca="false">IF(AI115&lt;&gt;"",VLOOKUP(AI115,$B$5:$L$106,11,0),"")</f>
        <v/>
      </c>
      <c r="AK115" s="102" t="n">
        <f aca="false">AH115</f>
        <v>0</v>
      </c>
      <c r="AM115" s="103" t="n">
        <f aca="false">IF(AG115=$AM$3,IF($AM$4="借方残",AH115+AM114,AM114-AH115),IF(AJ115=$AM$3,IF($AM$4="借方残",AM114-AK115,AK115+AM114),AM114))</f>
        <v>0</v>
      </c>
      <c r="AO115" s="105" t="str">
        <f aca="false">IF($AO$3="","",IF(OR(AG115=$AO$3,AJ115=$AO$3),1,""))</f>
        <v/>
      </c>
      <c r="AP115" s="105" t="str">
        <f aca="false">IF(AO115=1,COUNTIF($AO$6:AO115,"=1"),"")</f>
        <v/>
      </c>
      <c r="AQ115" s="106" t="str">
        <f aca="false">IF($AO$3="","",IF(AG115=$AO$3,"借",IF(AJ115=$AO$3,"貸","")))</f>
        <v/>
      </c>
    </row>
    <row r="116" customFormat="false" ht="12" hidden="false" customHeight="false" outlineLevel="0" collapsed="false">
      <c r="O116" s="52" t="n">
        <v>112</v>
      </c>
      <c r="R116" s="93"/>
      <c r="S116" s="94" t="str">
        <f aca="false">IF(R116&lt;&gt;"",VLOOKUP(R116,$B$5:$L$106,11,0),"")</f>
        <v/>
      </c>
      <c r="T116" s="93"/>
      <c r="U116" s="94" t="str">
        <f aca="false">IF(T116&lt;&gt;"",VLOOKUP(T116,$B$5:$L$106,11,0),"")</f>
        <v/>
      </c>
      <c r="W116" s="92" t="str">
        <f aca="false">P116&amp;" "&amp;Q116</f>
        <v> </v>
      </c>
      <c r="X116" s="71"/>
      <c r="Y116" s="71"/>
      <c r="AA116" s="52" t="n">
        <v>111</v>
      </c>
      <c r="AC116" s="52"/>
      <c r="AD116" s="94" t="str">
        <f aca="false">IF(AC116&lt;&gt;"",VLOOKUP(AC116,$P$5:W$120,8,0),"")</f>
        <v/>
      </c>
      <c r="AF116" s="52" t="str">
        <f aca="false">IF(ISERROR(VALUE(MID(AD116,1,3))),"",VALUE(MID(VLOOKUP(VALUE(MID(AD116,1,3)),$P$5:$W$120,4,0),1,3)))</f>
        <v/>
      </c>
      <c r="AG116" s="94" t="str">
        <f aca="false">IF(AF116&lt;&gt;"",VLOOKUP(AF116,$B$5:$L$106,11,0),"")</f>
        <v/>
      </c>
      <c r="AH116" s="88"/>
      <c r="AI116" s="52" t="str">
        <f aca="false">IF(ISERR(VALUE(MID(AD116,1,3))),"",VALUE(MID(VLOOKUP(VALUE(MID(AD116,1,3)),$P$5:$W$120,6,0),1,3)))</f>
        <v/>
      </c>
      <c r="AJ116" s="94" t="str">
        <f aca="false">IF(AI116&lt;&gt;"",VLOOKUP(AI116,$B$5:$L$106,11,0),"")</f>
        <v/>
      </c>
      <c r="AK116" s="102" t="n">
        <f aca="false">AH116</f>
        <v>0</v>
      </c>
      <c r="AM116" s="103" t="n">
        <f aca="false">IF(AG116=$AM$3,IF($AM$4="借方残",AH116+AM115,AM115-AH116),IF(AJ116=$AM$3,IF($AM$4="借方残",AM115-AK116,AK116+AM115),AM115))</f>
        <v>0</v>
      </c>
      <c r="AO116" s="105" t="str">
        <f aca="false">IF($AO$3="","",IF(OR(AG116=$AO$3,AJ116=$AO$3),1,""))</f>
        <v/>
      </c>
      <c r="AP116" s="105" t="str">
        <f aca="false">IF(AO116=1,COUNTIF($AO$6:AO116,"=1"),"")</f>
        <v/>
      </c>
      <c r="AQ116" s="106" t="str">
        <f aca="false">IF($AO$3="","",IF(AG116=$AO$3,"借",IF(AJ116=$AO$3,"貸","")))</f>
        <v/>
      </c>
    </row>
    <row r="117" customFormat="false" ht="12" hidden="false" customHeight="false" outlineLevel="0" collapsed="false">
      <c r="O117" s="52" t="n">
        <v>113</v>
      </c>
      <c r="R117" s="93"/>
      <c r="S117" s="94" t="str">
        <f aca="false">IF(R117&lt;&gt;"",VLOOKUP(R117,$B$5:$L$106,11,0),"")</f>
        <v/>
      </c>
      <c r="T117" s="93"/>
      <c r="U117" s="94" t="str">
        <f aca="false">IF(T117&lt;&gt;"",VLOOKUP(T117,$B$5:$L$106,11,0),"")</f>
        <v/>
      </c>
      <c r="W117" s="92" t="str">
        <f aca="false">P117&amp;" "&amp;Q117</f>
        <v> </v>
      </c>
      <c r="X117" s="71"/>
      <c r="Y117" s="71"/>
      <c r="AA117" s="52" t="n">
        <v>112</v>
      </c>
      <c r="AC117" s="52"/>
      <c r="AD117" s="94" t="str">
        <f aca="false">IF(AC117&lt;&gt;"",VLOOKUP(AC117,$P$5:W$120,8,0),"")</f>
        <v/>
      </c>
      <c r="AF117" s="52" t="str">
        <f aca="false">IF(ISERROR(VALUE(MID(AD117,1,3))),"",VALUE(MID(VLOOKUP(VALUE(MID(AD117,1,3)),$P$5:$W$120,4,0),1,3)))</f>
        <v/>
      </c>
      <c r="AG117" s="94" t="str">
        <f aca="false">IF(AF117&lt;&gt;"",VLOOKUP(AF117,$B$5:$L$106,11,0),"")</f>
        <v/>
      </c>
      <c r="AH117" s="88"/>
      <c r="AI117" s="52" t="str">
        <f aca="false">IF(ISERR(VALUE(MID(AD117,1,3))),"",VALUE(MID(VLOOKUP(VALUE(MID(AD117,1,3)),$P$5:$W$120,6,0),1,3)))</f>
        <v/>
      </c>
      <c r="AJ117" s="94" t="str">
        <f aca="false">IF(AI117&lt;&gt;"",VLOOKUP(AI117,$B$5:$L$106,11,0),"")</f>
        <v/>
      </c>
      <c r="AK117" s="102" t="n">
        <f aca="false">AH117</f>
        <v>0</v>
      </c>
      <c r="AM117" s="103" t="n">
        <f aca="false">IF(AG117=$AM$3,IF($AM$4="借方残",AH117+AM116,AM116-AH117),IF(AJ117=$AM$3,IF($AM$4="借方残",AM116-AK117,AK117+AM116),AM116))</f>
        <v>0</v>
      </c>
      <c r="AO117" s="105" t="str">
        <f aca="false">IF($AO$3="","",IF(OR(AG117=$AO$3,AJ117=$AO$3),1,""))</f>
        <v/>
      </c>
      <c r="AP117" s="105" t="str">
        <f aca="false">IF(AO117=1,COUNTIF($AO$6:AO117,"=1"),"")</f>
        <v/>
      </c>
      <c r="AQ117" s="106" t="str">
        <f aca="false">IF($AO$3="","",IF(AG117=$AO$3,"借",IF(AJ117=$AO$3,"貸","")))</f>
        <v/>
      </c>
    </row>
    <row r="118" customFormat="false" ht="12" hidden="false" customHeight="false" outlineLevel="0" collapsed="false">
      <c r="O118" s="52" t="n">
        <v>114</v>
      </c>
      <c r="R118" s="93"/>
      <c r="S118" s="94" t="str">
        <f aca="false">IF(R118&lt;&gt;"",VLOOKUP(R118,$B$5:$L$106,11,0),"")</f>
        <v/>
      </c>
      <c r="T118" s="93"/>
      <c r="U118" s="94" t="str">
        <f aca="false">IF(T118&lt;&gt;"",VLOOKUP(T118,$B$5:$L$106,11,0),"")</f>
        <v/>
      </c>
      <c r="W118" s="92" t="str">
        <f aca="false">P118&amp;" "&amp;Q118</f>
        <v> </v>
      </c>
      <c r="X118" s="71"/>
      <c r="Y118" s="71"/>
      <c r="AA118" s="52" t="n">
        <v>113</v>
      </c>
      <c r="AC118" s="52"/>
      <c r="AD118" s="94" t="str">
        <f aca="false">IF(AC118&lt;&gt;"",VLOOKUP(AC118,$P$5:W$120,8,0),"")</f>
        <v/>
      </c>
      <c r="AF118" s="52" t="str">
        <f aca="false">IF(ISERROR(VALUE(MID(AD118,1,3))),"",VALUE(MID(VLOOKUP(VALUE(MID(AD118,1,3)),$P$5:$W$120,4,0),1,3)))</f>
        <v/>
      </c>
      <c r="AG118" s="94" t="str">
        <f aca="false">IF(AF118&lt;&gt;"",VLOOKUP(AF118,$B$5:$L$106,11,0),"")</f>
        <v/>
      </c>
      <c r="AH118" s="88"/>
      <c r="AI118" s="52" t="str">
        <f aca="false">IF(ISERR(VALUE(MID(AD118,1,3))),"",VALUE(MID(VLOOKUP(VALUE(MID(AD118,1,3)),$P$5:$W$120,6,0),1,3)))</f>
        <v/>
      </c>
      <c r="AJ118" s="94" t="str">
        <f aca="false">IF(AI118&lt;&gt;"",VLOOKUP(AI118,$B$5:$L$106,11,0),"")</f>
        <v/>
      </c>
      <c r="AK118" s="102" t="n">
        <f aca="false">AH118</f>
        <v>0</v>
      </c>
      <c r="AM118" s="103" t="n">
        <f aca="false">IF(AG118=$AM$3,IF($AM$4="借方残",AH118+AM117,AM117-AH118),IF(AJ118=$AM$3,IF($AM$4="借方残",AM117-AK118,AK118+AM117),AM117))</f>
        <v>0</v>
      </c>
      <c r="AO118" s="105" t="str">
        <f aca="false">IF($AO$3="","",IF(OR(AG118=$AO$3,AJ118=$AO$3),1,""))</f>
        <v/>
      </c>
      <c r="AP118" s="105" t="str">
        <f aca="false">IF(AO118=1,COUNTIF($AO$6:AO118,"=1"),"")</f>
        <v/>
      </c>
      <c r="AQ118" s="106" t="str">
        <f aca="false">IF($AO$3="","",IF(AG118=$AO$3,"借",IF(AJ118=$AO$3,"貸","")))</f>
        <v/>
      </c>
    </row>
    <row r="119" customFormat="false" ht="12" hidden="false" customHeight="false" outlineLevel="0" collapsed="false">
      <c r="O119" s="52" t="n">
        <v>115</v>
      </c>
      <c r="R119" s="93"/>
      <c r="S119" s="94" t="str">
        <f aca="false">IF(R119&lt;&gt;"",VLOOKUP(R119,$B$5:$L$106,11,0),"")</f>
        <v/>
      </c>
      <c r="T119" s="93"/>
      <c r="U119" s="94" t="str">
        <f aca="false">IF(T119&lt;&gt;"",VLOOKUP(T119,$B$5:$L$106,11,0),"")</f>
        <v/>
      </c>
      <c r="W119" s="92" t="str">
        <f aca="false">P119&amp;" "&amp;Q119</f>
        <v> </v>
      </c>
      <c r="X119" s="71"/>
      <c r="Y119" s="71"/>
      <c r="AA119" s="52" t="n">
        <v>114</v>
      </c>
      <c r="AC119" s="52"/>
      <c r="AD119" s="94" t="str">
        <f aca="false">IF(AC119&lt;&gt;"",VLOOKUP(AC119,$P$5:W$120,8,0),"")</f>
        <v/>
      </c>
      <c r="AF119" s="52" t="str">
        <f aca="false">IF(ISERROR(VALUE(MID(AD119,1,3))),"",VALUE(MID(VLOOKUP(VALUE(MID(AD119,1,3)),$P$5:$W$120,4,0),1,3)))</f>
        <v/>
      </c>
      <c r="AG119" s="94" t="str">
        <f aca="false">IF(AF119&lt;&gt;"",VLOOKUP(AF119,$B$5:$L$106,11,0),"")</f>
        <v/>
      </c>
      <c r="AH119" s="88"/>
      <c r="AI119" s="52" t="str">
        <f aca="false">IF(ISERR(VALUE(MID(AD119,1,3))),"",VALUE(MID(VLOOKUP(VALUE(MID(AD119,1,3)),$P$5:$W$120,6,0),1,3)))</f>
        <v/>
      </c>
      <c r="AJ119" s="94" t="str">
        <f aca="false">IF(AI119&lt;&gt;"",VLOOKUP(AI119,$B$5:$L$106,11,0),"")</f>
        <v/>
      </c>
      <c r="AK119" s="102" t="n">
        <f aca="false">AH119</f>
        <v>0</v>
      </c>
      <c r="AM119" s="103" t="n">
        <f aca="false">IF(AG119=$AM$3,IF($AM$4="借方残",AH119+AM118,AM118-AH119),IF(AJ119=$AM$3,IF($AM$4="借方残",AM118-AK119,AK119+AM118),AM118))</f>
        <v>0</v>
      </c>
      <c r="AO119" s="105" t="str">
        <f aca="false">IF($AO$3="","",IF(OR(AG119=$AO$3,AJ119=$AO$3),1,""))</f>
        <v/>
      </c>
      <c r="AP119" s="105" t="str">
        <f aca="false">IF(AO119=1,COUNTIF($AO$6:AO119,"=1"),"")</f>
        <v/>
      </c>
      <c r="AQ119" s="106" t="str">
        <f aca="false">IF($AO$3="","",IF(AG119=$AO$3,"借",IF(AJ119=$AO$3,"貸","")))</f>
        <v/>
      </c>
    </row>
    <row r="120" customFormat="false" ht="12" hidden="false" customHeight="false" outlineLevel="0" collapsed="false">
      <c r="O120" s="157" t="n">
        <v>116</v>
      </c>
      <c r="P120" s="137"/>
      <c r="Q120" s="137"/>
      <c r="R120" s="158"/>
      <c r="S120" s="94" t="str">
        <f aca="false">IF(R120&lt;&gt;"",VLOOKUP(R120,$B$5:$L$106,11,0),"")</f>
        <v/>
      </c>
      <c r="T120" s="158"/>
      <c r="U120" s="94" t="str">
        <f aca="false">IF(T120&lt;&gt;"",VLOOKUP(T120,$B$5:$L$106,11,0),"")</f>
        <v/>
      </c>
      <c r="V120" s="137"/>
      <c r="W120" s="159" t="str">
        <f aca="false">P120&amp;" "&amp;Q120</f>
        <v> </v>
      </c>
      <c r="X120" s="71"/>
      <c r="Y120" s="71"/>
      <c r="AA120" s="52" t="n">
        <v>115</v>
      </c>
      <c r="AC120" s="52"/>
      <c r="AD120" s="94" t="str">
        <f aca="false">IF(AC120&lt;&gt;"",VLOOKUP(AC120,$P$5:W$120,8,0),"")</f>
        <v/>
      </c>
      <c r="AF120" s="52" t="str">
        <f aca="false">IF(ISERROR(VALUE(MID(AD120,1,3))),"",VALUE(MID(VLOOKUP(VALUE(MID(AD120,1,3)),$P$5:$W$120,4,0),1,3)))</f>
        <v/>
      </c>
      <c r="AG120" s="94" t="str">
        <f aca="false">IF(AF120&lt;&gt;"",VLOOKUP(AF120,$B$5:$L$106,11,0),"")</f>
        <v/>
      </c>
      <c r="AH120" s="88"/>
      <c r="AI120" s="52" t="str">
        <f aca="false">IF(ISERR(VALUE(MID(AD120,1,3))),"",VALUE(MID(VLOOKUP(VALUE(MID(AD120,1,3)),$P$5:$W$120,6,0),1,3)))</f>
        <v/>
      </c>
      <c r="AJ120" s="94" t="str">
        <f aca="false">IF(AI120&lt;&gt;"",VLOOKUP(AI120,$B$5:$L$106,11,0),"")</f>
        <v/>
      </c>
      <c r="AK120" s="102" t="n">
        <f aca="false">AH120</f>
        <v>0</v>
      </c>
      <c r="AM120" s="103" t="n">
        <f aca="false">IF(AG120=$AM$3,IF($AM$4="借方残",AH120+AM119,AM119-AH120),IF(AJ120=$AM$3,IF($AM$4="借方残",AM119-AK120,AK120+AM119),AM119))</f>
        <v>0</v>
      </c>
      <c r="AO120" s="105" t="str">
        <f aca="false">IF($AO$3="","",IF(OR(AG120=$AO$3,AJ120=$AO$3),1,""))</f>
        <v/>
      </c>
      <c r="AP120" s="105" t="str">
        <f aca="false">IF(AO120=1,COUNTIF($AO$6:AO120,"=1"),"")</f>
        <v/>
      </c>
      <c r="AQ120" s="106" t="str">
        <f aca="false">IF($AO$3="","",IF(AG120=$AO$3,"借",IF(AJ120=$AO$3,"貸","")))</f>
        <v/>
      </c>
    </row>
    <row r="121" customFormat="false" ht="12" hidden="false" customHeight="false" outlineLevel="0" collapsed="false">
      <c r="P121" s="147" t="s">
        <v>272</v>
      </c>
      <c r="AA121" s="52" t="n">
        <v>116</v>
      </c>
      <c r="AC121" s="52"/>
      <c r="AD121" s="94" t="str">
        <f aca="false">IF(AC121&lt;&gt;"",VLOOKUP(AC121,$P$5:W$120,8,0),"")</f>
        <v/>
      </c>
      <c r="AF121" s="52" t="str">
        <f aca="false">IF(ISERROR(VALUE(MID(AD121,1,3))),"",VALUE(MID(VLOOKUP(VALUE(MID(AD121,1,3)),$P$5:$W$120,4,0),1,3)))</f>
        <v/>
      </c>
      <c r="AG121" s="94" t="str">
        <f aca="false">IF(AF121&lt;&gt;"",VLOOKUP(AF121,$B$5:$L$106,11,0),"")</f>
        <v/>
      </c>
      <c r="AH121" s="88"/>
      <c r="AI121" s="52" t="str">
        <f aca="false">IF(ISERR(VALUE(MID(AD121,1,3))),"",VALUE(MID(VLOOKUP(VALUE(MID(AD121,1,3)),$P$5:$W$120,6,0),1,3)))</f>
        <v/>
      </c>
      <c r="AJ121" s="94" t="str">
        <f aca="false">IF(AI121&lt;&gt;"",VLOOKUP(AI121,$B$5:$L$106,11,0),"")</f>
        <v/>
      </c>
      <c r="AK121" s="102" t="n">
        <f aca="false">AH121</f>
        <v>0</v>
      </c>
      <c r="AM121" s="103" t="n">
        <f aca="false">IF(AG121=$AM$3,IF($AM$4="借方残",AH121+AM120,AM120-AH121),IF(AJ121=$AM$3,IF($AM$4="借方残",AM120-AK121,AK121+AM120),AM120))</f>
        <v>0</v>
      </c>
      <c r="AO121" s="105" t="str">
        <f aca="false">IF($AO$3="","",IF(OR(AG121=$AO$3,AJ121=$AO$3),1,""))</f>
        <v/>
      </c>
      <c r="AP121" s="105" t="str">
        <f aca="false">IF(AO121=1,COUNTIF($AO$6:AO121,"=1"),"")</f>
        <v/>
      </c>
      <c r="AQ121" s="106" t="str">
        <f aca="false">IF($AO$3="","",IF(AG121=$AO$3,"借",IF(AJ121=$AO$3,"貸","")))</f>
        <v/>
      </c>
    </row>
    <row r="122" customFormat="false" ht="12" hidden="false" customHeight="false" outlineLevel="0" collapsed="false">
      <c r="P122" s="147" t="s">
        <v>273</v>
      </c>
      <c r="AA122" s="52" t="n">
        <v>117</v>
      </c>
      <c r="AC122" s="52"/>
      <c r="AD122" s="94" t="str">
        <f aca="false">IF(AC122&lt;&gt;"",VLOOKUP(AC122,$P$5:W$120,8,0),"")</f>
        <v/>
      </c>
      <c r="AF122" s="52" t="str">
        <f aca="false">IF(ISERROR(VALUE(MID(AD122,1,3))),"",VALUE(MID(VLOOKUP(VALUE(MID(AD122,1,3)),$P$5:$W$120,4,0),1,3)))</f>
        <v/>
      </c>
      <c r="AG122" s="94" t="str">
        <f aca="false">IF(AF122&lt;&gt;"",VLOOKUP(AF122,$B$5:$L$106,11,0),"")</f>
        <v/>
      </c>
      <c r="AH122" s="88"/>
      <c r="AI122" s="52" t="str">
        <f aca="false">IF(ISERR(VALUE(MID(AD122,1,3))),"",VALUE(MID(VLOOKUP(VALUE(MID(AD122,1,3)),$P$5:$W$120,6,0),1,3)))</f>
        <v/>
      </c>
      <c r="AJ122" s="94" t="str">
        <f aca="false">IF(AI122&lt;&gt;"",VLOOKUP(AI122,$B$5:$L$106,11,0),"")</f>
        <v/>
      </c>
      <c r="AK122" s="102" t="n">
        <f aca="false">AH122</f>
        <v>0</v>
      </c>
      <c r="AM122" s="103" t="n">
        <f aca="false">IF(AG122=$AM$3,IF($AM$4="借方残",AH122+AM121,AM121-AH122),IF(AJ122=$AM$3,IF($AM$4="借方残",AM121-AK122,AK122+AM121),AM121))</f>
        <v>0</v>
      </c>
      <c r="AO122" s="105" t="str">
        <f aca="false">IF($AO$3="","",IF(OR(AG122=$AO$3,AJ122=$AO$3),1,""))</f>
        <v/>
      </c>
      <c r="AP122" s="105" t="str">
        <f aca="false">IF(AO122=1,COUNTIF($AO$6:AO122,"=1"),"")</f>
        <v/>
      </c>
      <c r="AQ122" s="106" t="str">
        <f aca="false">IF($AO$3="","",IF(AG122=$AO$3,"借",IF(AJ122=$AO$3,"貸","")))</f>
        <v/>
      </c>
    </row>
    <row r="123" customFormat="false" ht="12" hidden="false" customHeight="false" outlineLevel="0" collapsed="false">
      <c r="P123" s="147" t="s">
        <v>274</v>
      </c>
      <c r="AA123" s="52" t="n">
        <v>118</v>
      </c>
      <c r="AC123" s="52"/>
      <c r="AD123" s="94" t="str">
        <f aca="false">IF(AC123&lt;&gt;"",VLOOKUP(AC123,$P$5:W$120,8,0),"")</f>
        <v/>
      </c>
      <c r="AF123" s="52" t="str">
        <f aca="false">IF(ISERROR(VALUE(MID(AD123,1,3))),"",VALUE(MID(VLOOKUP(VALUE(MID(AD123,1,3)),$P$5:$W$120,4,0),1,3)))</f>
        <v/>
      </c>
      <c r="AG123" s="94" t="str">
        <f aca="false">IF(AF123&lt;&gt;"",VLOOKUP(AF123,$B$5:$L$106,11,0),"")</f>
        <v/>
      </c>
      <c r="AH123" s="88"/>
      <c r="AI123" s="52" t="str">
        <f aca="false">IF(ISERR(VALUE(MID(AD123,1,3))),"",VALUE(MID(VLOOKUP(VALUE(MID(AD123,1,3)),$P$5:$W$120,6,0),1,3)))</f>
        <v/>
      </c>
      <c r="AJ123" s="94" t="str">
        <f aca="false">IF(AI123&lt;&gt;"",VLOOKUP(AI123,$B$5:$L$106,11,0),"")</f>
        <v/>
      </c>
      <c r="AK123" s="102" t="n">
        <f aca="false">AH123</f>
        <v>0</v>
      </c>
      <c r="AM123" s="103" t="n">
        <f aca="false">IF(AG123=$AM$3,IF($AM$4="借方残",AH123+AM122,AM122-AH123),IF(AJ123=$AM$3,IF($AM$4="借方残",AM122-AK123,AK123+AM122),AM122))</f>
        <v>0</v>
      </c>
      <c r="AO123" s="105" t="str">
        <f aca="false">IF($AO$3="","",IF(OR(AG123=$AO$3,AJ123=$AO$3),1,""))</f>
        <v/>
      </c>
      <c r="AP123" s="105" t="str">
        <f aca="false">IF(AO123=1,COUNTIF($AO$6:AO123,"=1"),"")</f>
        <v/>
      </c>
      <c r="AQ123" s="106" t="str">
        <f aca="false">IF($AO$3="","",IF(AG123=$AO$3,"借",IF(AJ123=$AO$3,"貸","")))</f>
        <v/>
      </c>
    </row>
    <row r="124" customFormat="false" ht="12" hidden="false" customHeight="false" outlineLevel="0" collapsed="false">
      <c r="P124" s="147" t="s">
        <v>267</v>
      </c>
      <c r="AA124" s="52" t="n">
        <v>119</v>
      </c>
      <c r="AC124" s="52"/>
      <c r="AD124" s="94" t="str">
        <f aca="false">IF(AC124&lt;&gt;"",VLOOKUP(AC124,$P$5:W$120,8,0),"")</f>
        <v/>
      </c>
      <c r="AF124" s="52" t="str">
        <f aca="false">IF(ISERROR(VALUE(MID(AD124,1,3))),"",VALUE(MID(VLOOKUP(VALUE(MID(AD124,1,3)),$P$5:$W$120,4,0),1,3)))</f>
        <v/>
      </c>
      <c r="AG124" s="94" t="str">
        <f aca="false">IF(AF124&lt;&gt;"",VLOOKUP(AF124,$B$5:$L$106,11,0),"")</f>
        <v/>
      </c>
      <c r="AH124" s="88"/>
      <c r="AI124" s="52" t="str">
        <f aca="false">IF(ISERR(VALUE(MID(AD124,1,3))),"",VALUE(MID(VLOOKUP(VALUE(MID(AD124,1,3)),$P$5:$W$120,6,0),1,3)))</f>
        <v/>
      </c>
      <c r="AJ124" s="94" t="str">
        <f aca="false">IF(AI124&lt;&gt;"",VLOOKUP(AI124,$B$5:$L$106,11,0),"")</f>
        <v/>
      </c>
      <c r="AK124" s="102" t="n">
        <f aca="false">AH124</f>
        <v>0</v>
      </c>
      <c r="AM124" s="103" t="n">
        <f aca="false">IF(AG124=$AM$3,IF($AM$4="借方残",AH124+AM123,AM123-AH124),IF(AJ124=$AM$3,IF($AM$4="借方残",AM123-AK124,AK124+AM123),AM123))</f>
        <v>0</v>
      </c>
      <c r="AO124" s="105" t="str">
        <f aca="false">IF($AO$3="","",IF(OR(AG124=$AO$3,AJ124=$AO$3),1,""))</f>
        <v/>
      </c>
      <c r="AP124" s="105" t="str">
        <f aca="false">IF(AO124=1,COUNTIF($AO$6:AO124,"=1"),"")</f>
        <v/>
      </c>
      <c r="AQ124" s="106" t="str">
        <f aca="false">IF($AO$3="","",IF(AG124=$AO$3,"借",IF(AJ124=$AO$3,"貸","")))</f>
        <v/>
      </c>
    </row>
    <row r="125" customFormat="false" ht="12" hidden="false" customHeight="false" outlineLevel="0" collapsed="false">
      <c r="Y125" s="52"/>
      <c r="Z125" s="156" t="s">
        <v>275</v>
      </c>
      <c r="AA125" s="52" t="n">
        <v>120</v>
      </c>
      <c r="AC125" s="52"/>
      <c r="AD125" s="94" t="str">
        <f aca="false">IF(AC125&lt;&gt;"",VLOOKUP(AC125,$P$5:W$120,8,0),"")</f>
        <v/>
      </c>
      <c r="AF125" s="52" t="str">
        <f aca="false">IF(ISERROR(VALUE(MID(AD125,1,3))),"",VALUE(MID(VLOOKUP(VALUE(MID(AD125,1,3)),$P$5:$W$120,4,0),1,3)))</f>
        <v/>
      </c>
      <c r="AG125" s="94" t="str">
        <f aca="false">IF(AF125&lt;&gt;"",VLOOKUP(AF125,$B$5:$L$106,11,0),"")</f>
        <v/>
      </c>
      <c r="AH125" s="88"/>
      <c r="AI125" s="52" t="str">
        <f aca="false">IF(ISERR(VALUE(MID(AD125,1,3))),"",VALUE(MID(VLOOKUP(VALUE(MID(AD125,1,3)),$P$5:$W$120,6,0),1,3)))</f>
        <v/>
      </c>
      <c r="AJ125" s="94" t="str">
        <f aca="false">IF(AI125&lt;&gt;"",VLOOKUP(AI125,$B$5:$L$106,11,0),"")</f>
        <v/>
      </c>
      <c r="AK125" s="102" t="n">
        <f aca="false">AH125</f>
        <v>0</v>
      </c>
      <c r="AM125" s="103" t="n">
        <f aca="false">IF(AG125=$AM$3,IF($AM$4="借方残",AH125+AM124,AM124-AH125),IF(AJ125=$AM$3,IF($AM$4="借方残",AM124-AK125,AK125+AM124),AM124))</f>
        <v>0</v>
      </c>
      <c r="AO125" s="105" t="str">
        <f aca="false">IF($AO$3="","",IF(OR(AG125=$AO$3,AJ125=$AO$3),1,""))</f>
        <v/>
      </c>
      <c r="AP125" s="105" t="str">
        <f aca="false">IF(AO125=1,COUNTIF($AO$6:AO125,"=1"),"")</f>
        <v/>
      </c>
      <c r="AQ125" s="106" t="str">
        <f aca="false">IF($AO$3="","",IF(AG125=$AO$3,"借",IF(AJ125=$AO$3,"貸","")))</f>
        <v/>
      </c>
    </row>
    <row r="126" customFormat="false" ht="12" hidden="false" customHeight="false" outlineLevel="0" collapsed="false">
      <c r="Y126" s="52"/>
      <c r="Z126" s="156" t="s">
        <v>276</v>
      </c>
      <c r="AA126" s="52" t="n">
        <v>121</v>
      </c>
      <c r="AC126" s="52"/>
      <c r="AD126" s="94" t="str">
        <f aca="false">IF(AC126&lt;&gt;"",VLOOKUP(AC126,$P$5:W$120,8,0),"")</f>
        <v/>
      </c>
      <c r="AF126" s="52" t="str">
        <f aca="false">IF(ISERROR(VALUE(MID(AD126,1,3))),"",VALUE(MID(VLOOKUP(VALUE(MID(AD126,1,3)),$P$5:$W$120,4,0),1,3)))</f>
        <v/>
      </c>
      <c r="AG126" s="94" t="str">
        <f aca="false">IF(AF126&lt;&gt;"",VLOOKUP(AF126,$B$5:$L$106,11,0),"")</f>
        <v/>
      </c>
      <c r="AH126" s="88"/>
      <c r="AI126" s="52" t="str">
        <f aca="false">IF(ISERR(VALUE(MID(AD126,1,3))),"",VALUE(MID(VLOOKUP(VALUE(MID(AD126,1,3)),$P$5:$W$120,6,0),1,3)))</f>
        <v/>
      </c>
      <c r="AJ126" s="94" t="str">
        <f aca="false">IF(AI126&lt;&gt;"",VLOOKUP(AI126,$B$5:$L$106,11,0),"")</f>
        <v/>
      </c>
      <c r="AK126" s="102" t="n">
        <f aca="false">AH126</f>
        <v>0</v>
      </c>
      <c r="AM126" s="103" t="n">
        <f aca="false">IF(AG126=$AM$3,IF($AM$4="借方残",AH126+AM125,AM125-AH126),IF(AJ126=$AM$3,IF($AM$4="借方残",AM125-AK126,AK126+AM125),AM125))</f>
        <v>0</v>
      </c>
      <c r="AO126" s="105" t="str">
        <f aca="false">IF($AO$3="","",IF(OR(AG126=$AO$3,AJ126=$AO$3),1,""))</f>
        <v/>
      </c>
      <c r="AP126" s="105" t="str">
        <f aca="false">IF(AO126=1,COUNTIF($AO$6:AO126,"=1"),"")</f>
        <v/>
      </c>
      <c r="AQ126" s="106" t="str">
        <f aca="false">IF($AO$3="","",IF(AG126=$AO$3,"借",IF(AJ126=$AO$3,"貸","")))</f>
        <v/>
      </c>
    </row>
    <row r="127" customFormat="false" ht="12" hidden="false" customHeight="false" outlineLevel="0" collapsed="false">
      <c r="Y127" s="147" t="s">
        <v>271</v>
      </c>
      <c r="AA127" s="52" t="n">
        <v>122</v>
      </c>
      <c r="AC127" s="52"/>
      <c r="AD127" s="94" t="str">
        <f aca="false">IF(AC127&lt;&gt;"",VLOOKUP(AC127,$P$5:W$120,8,0),"")</f>
        <v/>
      </c>
      <c r="AF127" s="52" t="str">
        <f aca="false">IF(ISERROR(VALUE(MID(AD127,1,3))),"",VALUE(MID(VLOOKUP(VALUE(MID(AD127,1,3)),$P$5:$W$120,4,0),1,3)))</f>
        <v/>
      </c>
      <c r="AG127" s="94" t="str">
        <f aca="false">IF(AF127&lt;&gt;"",VLOOKUP(AF127,$B$5:$L$106,11,0),"")</f>
        <v/>
      </c>
      <c r="AH127" s="88"/>
      <c r="AI127" s="52" t="str">
        <f aca="false">IF(ISERR(VALUE(MID(AD127,1,3))),"",VALUE(MID(VLOOKUP(VALUE(MID(AD127,1,3)),$P$5:$W$120,6,0),1,3)))</f>
        <v/>
      </c>
      <c r="AJ127" s="94" t="str">
        <f aca="false">IF(AI127&lt;&gt;"",VLOOKUP(AI127,$B$5:$L$106,11,0),"")</f>
        <v/>
      </c>
      <c r="AK127" s="102" t="n">
        <f aca="false">AH127</f>
        <v>0</v>
      </c>
      <c r="AM127" s="103" t="n">
        <f aca="false">IF(AG127=$AM$3,IF($AM$4="借方残",AH127+AM126,AM126-AH127),IF(AJ127=$AM$3,IF($AM$4="借方残",AM126-AK127,AK127+AM126),AM126))</f>
        <v>0</v>
      </c>
      <c r="AO127" s="105" t="str">
        <f aca="false">IF($AO$3="","",IF(OR(AG127=$AO$3,AJ127=$AO$3),1,""))</f>
        <v/>
      </c>
      <c r="AP127" s="105" t="str">
        <f aca="false">IF(AO127=1,COUNTIF($AO$6:AO127,"=1"),"")</f>
        <v/>
      </c>
      <c r="AQ127" s="106" t="str">
        <f aca="false">IF($AO$3="","",IF(AG127=$AO$3,"借",IF(AJ127=$AO$3,"貸","")))</f>
        <v/>
      </c>
    </row>
    <row r="128" customFormat="false" ht="12" hidden="false" customHeight="false" outlineLevel="0" collapsed="false">
      <c r="AA128" s="52" t="n">
        <v>123</v>
      </c>
      <c r="AC128" s="52"/>
      <c r="AD128" s="94" t="str">
        <f aca="false">IF(AC128&lt;&gt;"",VLOOKUP(AC128,$P$5:W$120,8,0),"")</f>
        <v/>
      </c>
      <c r="AF128" s="52" t="str">
        <f aca="false">IF(ISERROR(VALUE(MID(AD128,1,3))),"",VALUE(MID(VLOOKUP(VALUE(MID(AD128,1,3)),$P$5:$W$120,4,0),1,3)))</f>
        <v/>
      </c>
      <c r="AG128" s="94" t="str">
        <f aca="false">IF(AF128&lt;&gt;"",VLOOKUP(AF128,$B$5:$L$106,11,0),"")</f>
        <v/>
      </c>
      <c r="AH128" s="88"/>
      <c r="AI128" s="52" t="str">
        <f aca="false">IF(ISERR(VALUE(MID(AD128,1,3))),"",VALUE(MID(VLOOKUP(VALUE(MID(AD128,1,3)),$P$5:$W$120,6,0),1,3)))</f>
        <v/>
      </c>
      <c r="AJ128" s="94" t="str">
        <f aca="false">IF(AI128&lt;&gt;"",VLOOKUP(AI128,$B$5:$L$106,11,0),"")</f>
        <v/>
      </c>
      <c r="AK128" s="102" t="n">
        <f aca="false">AH128</f>
        <v>0</v>
      </c>
      <c r="AM128" s="103" t="n">
        <f aca="false">IF(AG128=$AM$3,IF($AM$4="借方残",AH128+AM127,AM127-AH128),IF(AJ128=$AM$3,IF($AM$4="借方残",AM127-AK128,AK128+AM127),AM127))</f>
        <v>0</v>
      </c>
      <c r="AO128" s="105" t="str">
        <f aca="false">IF($AO$3="","",IF(OR(AG128=$AO$3,AJ128=$AO$3),1,""))</f>
        <v/>
      </c>
      <c r="AP128" s="105" t="str">
        <f aca="false">IF(AO128=1,COUNTIF($AO$6:AO128,"=1"),"")</f>
        <v/>
      </c>
      <c r="AQ128" s="106" t="str">
        <f aca="false">IF($AO$3="","",IF(AG128=$AO$3,"借",IF(AJ128=$AO$3,"貸","")))</f>
        <v/>
      </c>
    </row>
    <row r="129" customFormat="false" ht="12" hidden="false" customHeight="false" outlineLevel="0" collapsed="false">
      <c r="AA129" s="52" t="n">
        <v>124</v>
      </c>
      <c r="AC129" s="52"/>
      <c r="AD129" s="94" t="str">
        <f aca="false">IF(AC129&lt;&gt;"",VLOOKUP(AC129,$P$5:W$120,8,0),"")</f>
        <v/>
      </c>
      <c r="AF129" s="52" t="str">
        <f aca="false">IF(ISERROR(VALUE(MID(AD129,1,3))),"",VALUE(MID(VLOOKUP(VALUE(MID(AD129,1,3)),$P$5:$W$120,4,0),1,3)))</f>
        <v/>
      </c>
      <c r="AG129" s="94" t="str">
        <f aca="false">IF(AF129&lt;&gt;"",VLOOKUP(AF129,$B$5:$L$106,11,0),"")</f>
        <v/>
      </c>
      <c r="AH129" s="88"/>
      <c r="AI129" s="52" t="str">
        <f aca="false">IF(ISERR(VALUE(MID(AD129,1,3))),"",VALUE(MID(VLOOKUP(VALUE(MID(AD129,1,3)),$P$5:$W$120,6,0),1,3)))</f>
        <v/>
      </c>
      <c r="AJ129" s="94" t="str">
        <f aca="false">IF(AI129&lt;&gt;"",VLOOKUP(AI129,$B$5:$L$106,11,0),"")</f>
        <v/>
      </c>
      <c r="AK129" s="102" t="n">
        <f aca="false">AH129</f>
        <v>0</v>
      </c>
      <c r="AM129" s="103" t="n">
        <f aca="false">IF(AG129=$AM$3,IF($AM$4="借方残",AH129+AM128,AM128-AH129),IF(AJ129=$AM$3,IF($AM$4="借方残",AM128-AK129,AK129+AM128),AM128))</f>
        <v>0</v>
      </c>
      <c r="AO129" s="105" t="str">
        <f aca="false">IF($AO$3="","",IF(OR(AG129=$AO$3,AJ129=$AO$3),1,""))</f>
        <v/>
      </c>
      <c r="AP129" s="105" t="str">
        <f aca="false">IF(AO129=1,COUNTIF($AO$6:AO129,"=1"),"")</f>
        <v/>
      </c>
      <c r="AQ129" s="106" t="str">
        <f aca="false">IF($AO$3="","",IF(AG129=$AO$3,"借",IF(AJ129=$AO$3,"貸","")))</f>
        <v/>
      </c>
    </row>
    <row r="130" customFormat="false" ht="12" hidden="false" customHeight="false" outlineLevel="0" collapsed="false">
      <c r="AA130" s="52" t="n">
        <v>125</v>
      </c>
      <c r="AC130" s="52"/>
      <c r="AD130" s="94" t="str">
        <f aca="false">IF(AC130&lt;&gt;"",VLOOKUP(AC130,$P$5:W$120,8,0),"")</f>
        <v/>
      </c>
      <c r="AF130" s="52" t="str">
        <f aca="false">IF(ISERROR(VALUE(MID(AD130,1,3))),"",VALUE(MID(VLOOKUP(VALUE(MID(AD130,1,3)),$P$5:$W$120,4,0),1,3)))</f>
        <v/>
      </c>
      <c r="AG130" s="94" t="str">
        <f aca="false">IF(AF130&lt;&gt;"",VLOOKUP(AF130,$B$5:$L$106,11,0),"")</f>
        <v/>
      </c>
      <c r="AH130" s="88"/>
      <c r="AI130" s="52" t="str">
        <f aca="false">IF(ISERR(VALUE(MID(AD130,1,3))),"",VALUE(MID(VLOOKUP(VALUE(MID(AD130,1,3)),$P$5:$W$120,6,0),1,3)))</f>
        <v/>
      </c>
      <c r="AJ130" s="94" t="str">
        <f aca="false">IF(AI130&lt;&gt;"",VLOOKUP(AI130,$B$5:$L$106,11,0),"")</f>
        <v/>
      </c>
      <c r="AK130" s="102" t="n">
        <f aca="false">AH130</f>
        <v>0</v>
      </c>
      <c r="AM130" s="103" t="n">
        <f aca="false">IF(AG130=$AM$3,IF($AM$4="借方残",AH130+AM129,AM129-AH130),IF(AJ130=$AM$3,IF($AM$4="借方残",AM129-AK130,AK130+AM129),AM129))</f>
        <v>0</v>
      </c>
      <c r="AO130" s="105" t="str">
        <f aca="false">IF($AO$3="","",IF(OR(AG130=$AO$3,AJ130=$AO$3),1,""))</f>
        <v/>
      </c>
      <c r="AP130" s="105" t="str">
        <f aca="false">IF(AO130=1,COUNTIF($AO$6:AO130,"=1"),"")</f>
        <v/>
      </c>
      <c r="AQ130" s="106" t="str">
        <f aca="false">IF($AO$3="","",IF(AG130=$AO$3,"借",IF(AJ130=$AO$3,"貸","")))</f>
        <v/>
      </c>
    </row>
    <row r="131" customFormat="false" ht="12" hidden="false" customHeight="false" outlineLevel="0" collapsed="false">
      <c r="AA131" s="52" t="n">
        <v>126</v>
      </c>
      <c r="AC131" s="52"/>
      <c r="AD131" s="94" t="str">
        <f aca="false">IF(AC131&lt;&gt;"",VLOOKUP(AC131,$P$5:W$120,8,0),"")</f>
        <v/>
      </c>
      <c r="AF131" s="52" t="str">
        <f aca="false">IF(ISERROR(VALUE(MID(AD131,1,3))),"",VALUE(MID(VLOOKUP(VALUE(MID(AD131,1,3)),$P$5:$W$120,4,0),1,3)))</f>
        <v/>
      </c>
      <c r="AG131" s="94" t="str">
        <f aca="false">IF(AF131&lt;&gt;"",VLOOKUP(AF131,$B$5:$L$106,11,0),"")</f>
        <v/>
      </c>
      <c r="AH131" s="88"/>
      <c r="AI131" s="52" t="str">
        <f aca="false">IF(ISERR(VALUE(MID(AD131,1,3))),"",VALUE(MID(VLOOKUP(VALUE(MID(AD131,1,3)),$P$5:$W$120,6,0),1,3)))</f>
        <v/>
      </c>
      <c r="AJ131" s="94" t="str">
        <f aca="false">IF(AI131&lt;&gt;"",VLOOKUP(AI131,$B$5:$L$106,11,0),"")</f>
        <v/>
      </c>
      <c r="AK131" s="102" t="n">
        <f aca="false">AH131</f>
        <v>0</v>
      </c>
      <c r="AM131" s="103" t="n">
        <f aca="false">IF(AG131=$AM$3,IF($AM$4="借方残",AH131+AM130,AM130-AH131),IF(AJ131=$AM$3,IF($AM$4="借方残",AM130-AK131,AK131+AM130),AM130))</f>
        <v>0</v>
      </c>
      <c r="AO131" s="105" t="str">
        <f aca="false">IF($AO$3="","",IF(OR(AG131=$AO$3,AJ131=$AO$3),1,""))</f>
        <v/>
      </c>
      <c r="AP131" s="105" t="str">
        <f aca="false">IF(AO131=1,COUNTIF($AO$6:AO131,"=1"),"")</f>
        <v/>
      </c>
      <c r="AQ131" s="106" t="str">
        <f aca="false">IF($AO$3="","",IF(AG131=$AO$3,"借",IF(AJ131=$AO$3,"貸","")))</f>
        <v/>
      </c>
    </row>
    <row r="132" customFormat="false" ht="12" hidden="false" customHeight="false" outlineLevel="0" collapsed="false">
      <c r="AA132" s="52" t="n">
        <v>127</v>
      </c>
      <c r="AC132" s="52"/>
      <c r="AD132" s="94" t="str">
        <f aca="false">IF(AC132&lt;&gt;"",VLOOKUP(AC132,$P$5:W$120,8,0),"")</f>
        <v/>
      </c>
      <c r="AF132" s="52" t="str">
        <f aca="false">IF(ISERROR(VALUE(MID(AD132,1,3))),"",VALUE(MID(VLOOKUP(VALUE(MID(AD132,1,3)),$P$5:$W$120,4,0),1,3)))</f>
        <v/>
      </c>
      <c r="AG132" s="94" t="str">
        <f aca="false">IF(AF132&lt;&gt;"",VLOOKUP(AF132,$B$5:$L$106,11,0),"")</f>
        <v/>
      </c>
      <c r="AH132" s="88"/>
      <c r="AI132" s="52" t="str">
        <f aca="false">IF(ISERR(VALUE(MID(AD132,1,3))),"",VALUE(MID(VLOOKUP(VALUE(MID(AD132,1,3)),$P$5:$W$120,6,0),1,3)))</f>
        <v/>
      </c>
      <c r="AJ132" s="94" t="str">
        <f aca="false">IF(AI132&lt;&gt;"",VLOOKUP(AI132,$B$5:$L$106,11,0),"")</f>
        <v/>
      </c>
      <c r="AK132" s="102" t="n">
        <f aca="false">AH132</f>
        <v>0</v>
      </c>
      <c r="AM132" s="103" t="n">
        <f aca="false">IF(AG132=$AM$3,IF($AM$4="借方残",AH132+AM131,AM131-AH132),IF(AJ132=$AM$3,IF($AM$4="借方残",AM131-AK132,AK132+AM131),AM131))</f>
        <v>0</v>
      </c>
      <c r="AO132" s="105" t="str">
        <f aca="false">IF($AO$3="","",IF(OR(AG132=$AO$3,AJ132=$AO$3),1,""))</f>
        <v/>
      </c>
      <c r="AP132" s="105" t="str">
        <f aca="false">IF(AO132=1,COUNTIF($AO$6:AO132,"=1"),"")</f>
        <v/>
      </c>
      <c r="AQ132" s="106" t="str">
        <f aca="false">IF($AO$3="","",IF(AG132=$AO$3,"借",IF(AJ132=$AO$3,"貸","")))</f>
        <v/>
      </c>
    </row>
    <row r="133" customFormat="false" ht="12" hidden="false" customHeight="false" outlineLevel="0" collapsed="false">
      <c r="AA133" s="52" t="n">
        <v>128</v>
      </c>
      <c r="AC133" s="52"/>
      <c r="AD133" s="94" t="str">
        <f aca="false">IF(AC133&lt;&gt;"",VLOOKUP(AC133,$P$5:W$120,8,0),"")</f>
        <v/>
      </c>
      <c r="AF133" s="52" t="str">
        <f aca="false">IF(ISERROR(VALUE(MID(AD133,1,3))),"",VALUE(MID(VLOOKUP(VALUE(MID(AD133,1,3)),$P$5:$W$120,4,0),1,3)))</f>
        <v/>
      </c>
      <c r="AG133" s="94" t="str">
        <f aca="false">IF(AF133&lt;&gt;"",VLOOKUP(AF133,$B$5:$L$106,11,0),"")</f>
        <v/>
      </c>
      <c r="AH133" s="88"/>
      <c r="AI133" s="52" t="str">
        <f aca="false">IF(ISERR(VALUE(MID(AD133,1,3))),"",VALUE(MID(VLOOKUP(VALUE(MID(AD133,1,3)),$P$5:$W$120,6,0),1,3)))</f>
        <v/>
      </c>
      <c r="AJ133" s="94" t="str">
        <f aca="false">IF(AI133&lt;&gt;"",VLOOKUP(AI133,$B$5:$L$106,11,0),"")</f>
        <v/>
      </c>
      <c r="AK133" s="102" t="n">
        <f aca="false">AH133</f>
        <v>0</v>
      </c>
      <c r="AM133" s="103" t="n">
        <f aca="false">IF(AG133=$AM$3,IF($AM$4="借方残",AH133+AM132,AM132-AH133),IF(AJ133=$AM$3,IF($AM$4="借方残",AM132-AK133,AK133+AM132),AM132))</f>
        <v>0</v>
      </c>
      <c r="AO133" s="105" t="str">
        <f aca="false">IF($AO$3="","",IF(OR(AG133=$AO$3,AJ133=$AO$3),1,""))</f>
        <v/>
      </c>
      <c r="AP133" s="105" t="str">
        <f aca="false">IF(AO133=1,COUNTIF($AO$6:AO133,"=1"),"")</f>
        <v/>
      </c>
      <c r="AQ133" s="106" t="str">
        <f aca="false">IF($AO$3="","",IF(AG133=$AO$3,"借",IF(AJ133=$AO$3,"貸","")))</f>
        <v/>
      </c>
    </row>
    <row r="134" customFormat="false" ht="12" hidden="false" customHeight="false" outlineLevel="0" collapsed="false">
      <c r="AA134" s="52" t="n">
        <v>129</v>
      </c>
      <c r="AC134" s="52"/>
      <c r="AD134" s="94" t="str">
        <f aca="false">IF(AC134&lt;&gt;"",VLOOKUP(AC134,$P$5:W$120,8,0),"")</f>
        <v/>
      </c>
      <c r="AF134" s="52" t="str">
        <f aca="false">IF(ISERROR(VALUE(MID(AD134,1,3))),"",VALUE(MID(VLOOKUP(VALUE(MID(AD134,1,3)),$P$5:$W$120,4,0),1,3)))</f>
        <v/>
      </c>
      <c r="AG134" s="94" t="str">
        <f aca="false">IF(AF134&lt;&gt;"",VLOOKUP(AF134,$B$5:$L$106,11,0),"")</f>
        <v/>
      </c>
      <c r="AH134" s="88"/>
      <c r="AI134" s="52" t="str">
        <f aca="false">IF(ISERR(VALUE(MID(AD134,1,3))),"",VALUE(MID(VLOOKUP(VALUE(MID(AD134,1,3)),$P$5:$W$120,6,0),1,3)))</f>
        <v/>
      </c>
      <c r="AJ134" s="94" t="str">
        <f aca="false">IF(AI134&lt;&gt;"",VLOOKUP(AI134,$B$5:$L$106,11,0),"")</f>
        <v/>
      </c>
      <c r="AK134" s="102" t="n">
        <f aca="false">AH134</f>
        <v>0</v>
      </c>
      <c r="AM134" s="103" t="n">
        <f aca="false">IF(AG134=$AM$3,IF($AM$4="借方残",AH134+AM133,AM133-AH134),IF(AJ134=$AM$3,IF($AM$4="借方残",AM133-AK134,AK134+AM133),AM133))</f>
        <v>0</v>
      </c>
      <c r="AO134" s="105" t="str">
        <f aca="false">IF($AO$3="","",IF(OR(AG134=$AO$3,AJ134=$AO$3),1,""))</f>
        <v/>
      </c>
      <c r="AP134" s="105" t="str">
        <f aca="false">IF(AO134=1,COUNTIF($AO$6:AO134,"=1"),"")</f>
        <v/>
      </c>
      <c r="AQ134" s="106" t="str">
        <f aca="false">IF($AO$3="","",IF(AG134=$AO$3,"借",IF(AJ134=$AO$3,"貸","")))</f>
        <v/>
      </c>
    </row>
    <row r="135" customFormat="false" ht="12" hidden="false" customHeight="false" outlineLevel="0" collapsed="false">
      <c r="AA135" s="52" t="n">
        <v>130</v>
      </c>
      <c r="AC135" s="52"/>
      <c r="AD135" s="94" t="str">
        <f aca="false">IF(AC135&lt;&gt;"",VLOOKUP(AC135,$P$5:W$120,8,0),"")</f>
        <v/>
      </c>
      <c r="AF135" s="52" t="str">
        <f aca="false">IF(ISERROR(VALUE(MID(AD135,1,3))),"",VALUE(MID(VLOOKUP(VALUE(MID(AD135,1,3)),$P$5:$W$120,4,0),1,3)))</f>
        <v/>
      </c>
      <c r="AG135" s="94" t="str">
        <f aca="false">IF(AF135&lt;&gt;"",VLOOKUP(AF135,$B$5:$L$106,11,0),"")</f>
        <v/>
      </c>
      <c r="AH135" s="88"/>
      <c r="AI135" s="52" t="str">
        <f aca="false">IF(ISERR(VALUE(MID(AD135,1,3))),"",VALUE(MID(VLOOKUP(VALUE(MID(AD135,1,3)),$P$5:$W$120,6,0),1,3)))</f>
        <v/>
      </c>
      <c r="AJ135" s="94" t="str">
        <f aca="false">IF(AI135&lt;&gt;"",VLOOKUP(AI135,$B$5:$L$106,11,0),"")</f>
        <v/>
      </c>
      <c r="AK135" s="102" t="n">
        <f aca="false">AH135</f>
        <v>0</v>
      </c>
      <c r="AM135" s="103" t="n">
        <f aca="false">IF(AG135=$AM$3,IF($AM$4="借方残",AH135+AM134,AM134-AH135),IF(AJ135=$AM$3,IF($AM$4="借方残",AM134-AK135,AK135+AM134),AM134))</f>
        <v>0</v>
      </c>
      <c r="AO135" s="105" t="str">
        <f aca="false">IF($AO$3="","",IF(OR(AG135=$AO$3,AJ135=$AO$3),1,""))</f>
        <v/>
      </c>
      <c r="AP135" s="105" t="str">
        <f aca="false">IF(AO135=1,COUNTIF($AO$6:AO135,"=1"),"")</f>
        <v/>
      </c>
      <c r="AQ135" s="106" t="str">
        <f aca="false">IF($AO$3="","",IF(AG135=$AO$3,"借",IF(AJ135=$AO$3,"貸","")))</f>
        <v/>
      </c>
    </row>
    <row r="136" customFormat="false" ht="12" hidden="false" customHeight="false" outlineLevel="0" collapsed="false">
      <c r="AA136" s="52" t="n">
        <v>131</v>
      </c>
      <c r="AC136" s="52"/>
      <c r="AD136" s="94" t="str">
        <f aca="false">IF(AC136&lt;&gt;"",VLOOKUP(AC136,$P$5:W$120,8,0),"")</f>
        <v/>
      </c>
      <c r="AF136" s="52" t="str">
        <f aca="false">IF(ISERROR(VALUE(MID(AD136,1,3))),"",VALUE(MID(VLOOKUP(VALUE(MID(AD136,1,3)),$P$5:$W$120,4,0),1,3)))</f>
        <v/>
      </c>
      <c r="AG136" s="94" t="str">
        <f aca="false">IF(AF136&lt;&gt;"",VLOOKUP(AF136,$B$5:$L$106,11,0),"")</f>
        <v/>
      </c>
      <c r="AH136" s="88"/>
      <c r="AI136" s="52" t="str">
        <f aca="false">IF(ISERR(VALUE(MID(AD136,1,3))),"",VALUE(MID(VLOOKUP(VALUE(MID(AD136,1,3)),$P$5:$W$120,6,0),1,3)))</f>
        <v/>
      </c>
      <c r="AJ136" s="94" t="str">
        <f aca="false">IF(AI136&lt;&gt;"",VLOOKUP(AI136,$B$5:$L$106,11,0),"")</f>
        <v/>
      </c>
      <c r="AK136" s="102" t="n">
        <f aca="false">AH136</f>
        <v>0</v>
      </c>
      <c r="AM136" s="103" t="n">
        <f aca="false">IF(AG136=$AM$3,IF($AM$4="借方残",AH136+AM135,AM135-AH136),IF(AJ136=$AM$3,IF($AM$4="借方残",AM135-AK136,AK136+AM135),AM135))</f>
        <v>0</v>
      </c>
      <c r="AO136" s="105" t="str">
        <f aca="false">IF($AO$3="","",IF(OR(AG136=$AO$3,AJ136=$AO$3),1,""))</f>
        <v/>
      </c>
      <c r="AP136" s="105" t="str">
        <f aca="false">IF(AO136=1,COUNTIF($AO$6:AO136,"=1"),"")</f>
        <v/>
      </c>
      <c r="AQ136" s="106" t="str">
        <f aca="false">IF($AO$3="","",IF(AG136=$AO$3,"借",IF(AJ136=$AO$3,"貸","")))</f>
        <v/>
      </c>
    </row>
    <row r="137" customFormat="false" ht="12" hidden="false" customHeight="false" outlineLevel="0" collapsed="false">
      <c r="AA137" s="52" t="n">
        <v>132</v>
      </c>
      <c r="AC137" s="52"/>
      <c r="AD137" s="94" t="str">
        <f aca="false">IF(AC137&lt;&gt;"",VLOOKUP(AC137,$P$5:W$120,8,0),"")</f>
        <v/>
      </c>
      <c r="AF137" s="52" t="str">
        <f aca="false">IF(ISERROR(VALUE(MID(AD137,1,3))),"",VALUE(MID(VLOOKUP(VALUE(MID(AD137,1,3)),$P$5:$W$120,4,0),1,3)))</f>
        <v/>
      </c>
      <c r="AG137" s="94" t="str">
        <f aca="false">IF(AF137&lt;&gt;"",VLOOKUP(AF137,$B$5:$L$106,11,0),"")</f>
        <v/>
      </c>
      <c r="AH137" s="88"/>
      <c r="AI137" s="52" t="str">
        <f aca="false">IF(ISERR(VALUE(MID(AD137,1,3))),"",VALUE(MID(VLOOKUP(VALUE(MID(AD137,1,3)),$P$5:$W$120,6,0),1,3)))</f>
        <v/>
      </c>
      <c r="AJ137" s="94" t="str">
        <f aca="false">IF(AI137&lt;&gt;"",VLOOKUP(AI137,$B$5:$L$106,11,0),"")</f>
        <v/>
      </c>
      <c r="AK137" s="102" t="n">
        <f aca="false">AH137</f>
        <v>0</v>
      </c>
      <c r="AM137" s="103" t="n">
        <f aca="false">IF(AG137=$AM$3,IF($AM$4="借方残",AH137+AM136,AM136-AH137),IF(AJ137=$AM$3,IF($AM$4="借方残",AM136-AK137,AK137+AM136),AM136))</f>
        <v>0</v>
      </c>
      <c r="AO137" s="105" t="str">
        <f aca="false">IF($AO$3="","",IF(OR(AG137=$AO$3,AJ137=$AO$3),1,""))</f>
        <v/>
      </c>
      <c r="AP137" s="105" t="str">
        <f aca="false">IF(AO137=1,COUNTIF($AO$6:AO137,"=1"),"")</f>
        <v/>
      </c>
      <c r="AQ137" s="106" t="str">
        <f aca="false">IF($AO$3="","",IF(AG137=$AO$3,"借",IF(AJ137=$AO$3,"貸","")))</f>
        <v/>
      </c>
    </row>
    <row r="138" customFormat="false" ht="12" hidden="false" customHeight="false" outlineLevel="0" collapsed="false">
      <c r="AA138" s="52" t="n">
        <v>133</v>
      </c>
      <c r="AC138" s="52"/>
      <c r="AD138" s="94" t="str">
        <f aca="false">IF(AC138&lt;&gt;"",VLOOKUP(AC138,$P$5:W$120,8,0),"")</f>
        <v/>
      </c>
      <c r="AF138" s="52" t="str">
        <f aca="false">IF(ISERROR(VALUE(MID(AD138,1,3))),"",VALUE(MID(VLOOKUP(VALUE(MID(AD138,1,3)),$P$5:$W$120,4,0),1,3)))</f>
        <v/>
      </c>
      <c r="AG138" s="94" t="str">
        <f aca="false">IF(AF138&lt;&gt;"",VLOOKUP(AF138,$B$5:$L$106,11,0),"")</f>
        <v/>
      </c>
      <c r="AH138" s="88"/>
      <c r="AI138" s="52" t="str">
        <f aca="false">IF(ISERR(VALUE(MID(AD138,1,3))),"",VALUE(MID(VLOOKUP(VALUE(MID(AD138,1,3)),$P$5:$W$120,6,0),1,3)))</f>
        <v/>
      </c>
      <c r="AJ138" s="94" t="str">
        <f aca="false">IF(AI138&lt;&gt;"",VLOOKUP(AI138,$B$5:$L$106,11,0),"")</f>
        <v/>
      </c>
      <c r="AK138" s="102" t="n">
        <f aca="false">AH138</f>
        <v>0</v>
      </c>
      <c r="AM138" s="103" t="n">
        <f aca="false">IF(AG138=$AM$3,IF($AM$4="借方残",AH138+AM137,AM137-AH138),IF(AJ138=$AM$3,IF($AM$4="借方残",AM137-AK138,AK138+AM137),AM137))</f>
        <v>0</v>
      </c>
      <c r="AO138" s="105" t="str">
        <f aca="false">IF($AO$3="","",IF(OR(AG138=$AO$3,AJ138=$AO$3),1,""))</f>
        <v/>
      </c>
      <c r="AP138" s="105" t="str">
        <f aca="false">IF(AO138=1,COUNTIF($AO$6:AO138,"=1"),"")</f>
        <v/>
      </c>
      <c r="AQ138" s="106" t="str">
        <f aca="false">IF($AO$3="","",IF(AG138=$AO$3,"借",IF(AJ138=$AO$3,"貸","")))</f>
        <v/>
      </c>
    </row>
    <row r="139" customFormat="false" ht="12" hidden="false" customHeight="false" outlineLevel="0" collapsed="false">
      <c r="AA139" s="52" t="n">
        <v>134</v>
      </c>
      <c r="AC139" s="52"/>
      <c r="AD139" s="94" t="str">
        <f aca="false">IF(AC139&lt;&gt;"",VLOOKUP(AC139,$P$5:W$120,8,0),"")</f>
        <v/>
      </c>
      <c r="AF139" s="52" t="str">
        <f aca="false">IF(ISERROR(VALUE(MID(AD139,1,3))),"",VALUE(MID(VLOOKUP(VALUE(MID(AD139,1,3)),$P$5:$W$120,4,0),1,3)))</f>
        <v/>
      </c>
      <c r="AG139" s="94" t="str">
        <f aca="false">IF(AF139&lt;&gt;"",VLOOKUP(AF139,$B$5:$L$106,11,0),"")</f>
        <v/>
      </c>
      <c r="AH139" s="88"/>
      <c r="AI139" s="52" t="str">
        <f aca="false">IF(ISERR(VALUE(MID(AD139,1,3))),"",VALUE(MID(VLOOKUP(VALUE(MID(AD139,1,3)),$P$5:$W$120,6,0),1,3)))</f>
        <v/>
      </c>
      <c r="AJ139" s="94" t="str">
        <f aca="false">IF(AI139&lt;&gt;"",VLOOKUP(AI139,$B$5:$L$106,11,0),"")</f>
        <v/>
      </c>
      <c r="AK139" s="102" t="n">
        <f aca="false">AH139</f>
        <v>0</v>
      </c>
      <c r="AM139" s="103" t="n">
        <f aca="false">IF(AG139=$AM$3,IF($AM$4="借方残",AH139+AM138,AM138-AH139),IF(AJ139=$AM$3,IF($AM$4="借方残",AM138-AK139,AK139+AM138),AM138))</f>
        <v>0</v>
      </c>
      <c r="AO139" s="105" t="str">
        <f aca="false">IF($AO$3="","",IF(OR(AG139=$AO$3,AJ139=$AO$3),1,""))</f>
        <v/>
      </c>
      <c r="AP139" s="105" t="str">
        <f aca="false">IF(AO139=1,COUNTIF($AO$6:AO139,"=1"),"")</f>
        <v/>
      </c>
      <c r="AQ139" s="106" t="str">
        <f aca="false">IF($AO$3="","",IF(AG139=$AO$3,"借",IF(AJ139=$AO$3,"貸","")))</f>
        <v/>
      </c>
    </row>
    <row r="140" customFormat="false" ht="12" hidden="false" customHeight="false" outlineLevel="0" collapsed="false">
      <c r="AA140" s="52" t="n">
        <v>135</v>
      </c>
      <c r="AC140" s="52"/>
      <c r="AD140" s="94" t="str">
        <f aca="false">IF(AC140&lt;&gt;"",VLOOKUP(AC140,$P$5:W$120,8,0),"")</f>
        <v/>
      </c>
      <c r="AF140" s="52" t="str">
        <f aca="false">IF(ISERROR(VALUE(MID(AD140,1,3))),"",VALUE(MID(VLOOKUP(VALUE(MID(AD140,1,3)),$P$5:$W$120,4,0),1,3)))</f>
        <v/>
      </c>
      <c r="AG140" s="94" t="str">
        <f aca="false">IF(AF140&lt;&gt;"",VLOOKUP(AF140,$B$5:$L$106,11,0),"")</f>
        <v/>
      </c>
      <c r="AH140" s="88"/>
      <c r="AI140" s="52" t="str">
        <f aca="false">IF(ISERR(VALUE(MID(AD140,1,3))),"",VALUE(MID(VLOOKUP(VALUE(MID(AD140,1,3)),$P$5:$W$120,6,0),1,3)))</f>
        <v/>
      </c>
      <c r="AJ140" s="94" t="str">
        <f aca="false">IF(AI140&lt;&gt;"",VLOOKUP(AI140,$B$5:$L$106,11,0),"")</f>
        <v/>
      </c>
      <c r="AK140" s="102" t="n">
        <f aca="false">AH140</f>
        <v>0</v>
      </c>
      <c r="AM140" s="103" t="n">
        <f aca="false">IF(AG140=$AM$3,IF($AM$4="借方残",AH140+AM139,AM139-AH140),IF(AJ140=$AM$3,IF($AM$4="借方残",AM139-AK140,AK140+AM139),AM139))</f>
        <v>0</v>
      </c>
      <c r="AO140" s="105" t="str">
        <f aca="false">IF($AO$3="","",IF(OR(AG140=$AO$3,AJ140=$AO$3),1,""))</f>
        <v/>
      </c>
      <c r="AP140" s="105" t="str">
        <f aca="false">IF(AO140=1,COUNTIF($AO$6:AO140,"=1"),"")</f>
        <v/>
      </c>
      <c r="AQ140" s="106" t="str">
        <f aca="false">IF($AO$3="","",IF(AG140=$AO$3,"借",IF(AJ140=$AO$3,"貸","")))</f>
        <v/>
      </c>
    </row>
    <row r="141" customFormat="false" ht="12" hidden="false" customHeight="false" outlineLevel="0" collapsed="false">
      <c r="AA141" s="52" t="n">
        <v>136</v>
      </c>
      <c r="AC141" s="52"/>
      <c r="AD141" s="94" t="str">
        <f aca="false">IF(AC141&lt;&gt;"",VLOOKUP(AC141,$P$5:W$120,8,0),"")</f>
        <v/>
      </c>
      <c r="AF141" s="52" t="str">
        <f aca="false">IF(ISERROR(VALUE(MID(AD141,1,3))),"",VALUE(MID(VLOOKUP(VALUE(MID(AD141,1,3)),$P$5:$W$120,4,0),1,3)))</f>
        <v/>
      </c>
      <c r="AG141" s="94" t="str">
        <f aca="false">IF(AF141&lt;&gt;"",VLOOKUP(AF141,$B$5:$L$106,11,0),"")</f>
        <v/>
      </c>
      <c r="AH141" s="88"/>
      <c r="AI141" s="52" t="str">
        <f aca="false">IF(ISERR(VALUE(MID(AD141,1,3))),"",VALUE(MID(VLOOKUP(VALUE(MID(AD141,1,3)),$P$5:$W$120,6,0),1,3)))</f>
        <v/>
      </c>
      <c r="AJ141" s="94" t="str">
        <f aca="false">IF(AI141&lt;&gt;"",VLOOKUP(AI141,$B$5:$L$106,11,0),"")</f>
        <v/>
      </c>
      <c r="AK141" s="102" t="n">
        <f aca="false">AH141</f>
        <v>0</v>
      </c>
      <c r="AM141" s="103" t="n">
        <f aca="false">IF(AG141=$AM$3,IF($AM$4="借方残",AH141+AM140,AM140-AH141),IF(AJ141=$AM$3,IF($AM$4="借方残",AM140-AK141,AK141+AM140),AM140))</f>
        <v>0</v>
      </c>
      <c r="AO141" s="105" t="str">
        <f aca="false">IF($AO$3="","",IF(OR(AG141=$AO$3,AJ141=$AO$3),1,""))</f>
        <v/>
      </c>
      <c r="AP141" s="105" t="str">
        <f aca="false">IF(AO141=1,COUNTIF($AO$6:AO141,"=1"),"")</f>
        <v/>
      </c>
      <c r="AQ141" s="106" t="str">
        <f aca="false">IF($AO$3="","",IF(AG141=$AO$3,"借",IF(AJ141=$AO$3,"貸","")))</f>
        <v/>
      </c>
    </row>
    <row r="142" customFormat="false" ht="12" hidden="false" customHeight="false" outlineLevel="0" collapsed="false">
      <c r="AA142" s="52" t="n">
        <v>137</v>
      </c>
      <c r="AC142" s="52"/>
      <c r="AD142" s="94" t="str">
        <f aca="false">IF(AC142&lt;&gt;"",VLOOKUP(AC142,$P$5:W$120,8,0),"")</f>
        <v/>
      </c>
      <c r="AF142" s="52" t="str">
        <f aca="false">IF(ISERROR(VALUE(MID(AD142,1,3))),"",VALUE(MID(VLOOKUP(VALUE(MID(AD142,1,3)),$P$5:$W$120,4,0),1,3)))</f>
        <v/>
      </c>
      <c r="AG142" s="94" t="str">
        <f aca="false">IF(AF142&lt;&gt;"",VLOOKUP(AF142,$B$5:$L$106,11,0),"")</f>
        <v/>
      </c>
      <c r="AH142" s="88"/>
      <c r="AI142" s="52" t="str">
        <f aca="false">IF(ISERR(VALUE(MID(AD142,1,3))),"",VALUE(MID(VLOOKUP(VALUE(MID(AD142,1,3)),$P$5:$W$120,6,0),1,3)))</f>
        <v/>
      </c>
      <c r="AJ142" s="94" t="str">
        <f aca="false">IF(AI142&lt;&gt;"",VLOOKUP(AI142,$B$5:$L$106,11,0),"")</f>
        <v/>
      </c>
      <c r="AK142" s="102" t="n">
        <f aca="false">AH142</f>
        <v>0</v>
      </c>
      <c r="AM142" s="103" t="n">
        <f aca="false">IF(AG142=$AM$3,IF($AM$4="借方残",AH142+AM141,AM141-AH142),IF(AJ142=$AM$3,IF($AM$4="借方残",AM141-AK142,AK142+AM141),AM141))</f>
        <v>0</v>
      </c>
      <c r="AO142" s="105" t="str">
        <f aca="false">IF($AO$3="","",IF(OR(AG142=$AO$3,AJ142=$AO$3),1,""))</f>
        <v/>
      </c>
      <c r="AP142" s="105" t="str">
        <f aca="false">IF(AO142=1,COUNTIF($AO$6:AO142,"=1"),"")</f>
        <v/>
      </c>
      <c r="AQ142" s="106" t="str">
        <f aca="false">IF($AO$3="","",IF(AG142=$AO$3,"借",IF(AJ142=$AO$3,"貸","")))</f>
        <v/>
      </c>
    </row>
    <row r="143" customFormat="false" ht="12" hidden="false" customHeight="false" outlineLevel="0" collapsed="false">
      <c r="AA143" s="52" t="n">
        <v>138</v>
      </c>
      <c r="AC143" s="52"/>
      <c r="AD143" s="94" t="str">
        <f aca="false">IF(AC143&lt;&gt;"",VLOOKUP(AC143,$P$5:W$120,8,0),"")</f>
        <v/>
      </c>
      <c r="AF143" s="52" t="str">
        <f aca="false">IF(ISERROR(VALUE(MID(AD143,1,3))),"",VALUE(MID(VLOOKUP(VALUE(MID(AD143,1,3)),$P$5:$W$120,4,0),1,3)))</f>
        <v/>
      </c>
      <c r="AG143" s="94" t="str">
        <f aca="false">IF(AF143&lt;&gt;"",VLOOKUP(AF143,$B$5:$L$106,11,0),"")</f>
        <v/>
      </c>
      <c r="AH143" s="88"/>
      <c r="AI143" s="52" t="str">
        <f aca="false">IF(ISERR(VALUE(MID(AD143,1,3))),"",VALUE(MID(VLOOKUP(VALUE(MID(AD143,1,3)),$P$5:$W$120,6,0),1,3)))</f>
        <v/>
      </c>
      <c r="AJ143" s="94" t="str">
        <f aca="false">IF(AI143&lt;&gt;"",VLOOKUP(AI143,$B$5:$L$106,11,0),"")</f>
        <v/>
      </c>
      <c r="AK143" s="102" t="n">
        <f aca="false">AH143</f>
        <v>0</v>
      </c>
      <c r="AM143" s="103" t="n">
        <f aca="false">IF(AG143=$AM$3,IF($AM$4="借方残",AH143+AM142,AM142-AH143),IF(AJ143=$AM$3,IF($AM$4="借方残",AM142-AK143,AK143+AM142),AM142))</f>
        <v>0</v>
      </c>
      <c r="AO143" s="105" t="str">
        <f aca="false">IF($AO$3="","",IF(OR(AG143=$AO$3,AJ143=$AO$3),1,""))</f>
        <v/>
      </c>
      <c r="AP143" s="105" t="str">
        <f aca="false">IF(AO143=1,COUNTIF($AO$6:AO143,"=1"),"")</f>
        <v/>
      </c>
      <c r="AQ143" s="106" t="str">
        <f aca="false">IF($AO$3="","",IF(AG143=$AO$3,"借",IF(AJ143=$AO$3,"貸","")))</f>
        <v/>
      </c>
    </row>
    <row r="144" customFormat="false" ht="12" hidden="false" customHeight="false" outlineLevel="0" collapsed="false">
      <c r="AA144" s="52" t="n">
        <v>139</v>
      </c>
      <c r="AC144" s="52"/>
      <c r="AD144" s="94" t="str">
        <f aca="false">IF(AC144&lt;&gt;"",VLOOKUP(AC144,$P$5:W$120,8,0),"")</f>
        <v/>
      </c>
      <c r="AF144" s="52" t="str">
        <f aca="false">IF(ISERROR(VALUE(MID(AD144,1,3))),"",VALUE(MID(VLOOKUP(VALUE(MID(AD144,1,3)),$P$5:$W$120,4,0),1,3)))</f>
        <v/>
      </c>
      <c r="AG144" s="94" t="str">
        <f aca="false">IF(AF144&lt;&gt;"",VLOOKUP(AF144,$B$5:$L$106,11,0),"")</f>
        <v/>
      </c>
      <c r="AH144" s="88"/>
      <c r="AI144" s="52" t="str">
        <f aca="false">IF(ISERR(VALUE(MID(AD144,1,3))),"",VALUE(MID(VLOOKUP(VALUE(MID(AD144,1,3)),$P$5:$W$120,6,0),1,3)))</f>
        <v/>
      </c>
      <c r="AJ144" s="94" t="str">
        <f aca="false">IF(AI144&lt;&gt;"",VLOOKUP(AI144,$B$5:$L$106,11,0),"")</f>
        <v/>
      </c>
      <c r="AK144" s="102" t="n">
        <f aca="false">AH144</f>
        <v>0</v>
      </c>
      <c r="AM144" s="103" t="n">
        <f aca="false">IF(AG144=$AM$3,IF($AM$4="借方残",AH144+AM143,AM143-AH144),IF(AJ144=$AM$3,IF($AM$4="借方残",AM143-AK144,AK144+AM143),AM143))</f>
        <v>0</v>
      </c>
      <c r="AO144" s="105" t="str">
        <f aca="false">IF($AO$3="","",IF(OR(AG144=$AO$3,AJ144=$AO$3),1,""))</f>
        <v/>
      </c>
      <c r="AP144" s="105" t="str">
        <f aca="false">IF(AO144=1,COUNTIF($AO$6:AO144,"=1"),"")</f>
        <v/>
      </c>
      <c r="AQ144" s="106" t="str">
        <f aca="false">IF($AO$3="","",IF(AG144=$AO$3,"借",IF(AJ144=$AO$3,"貸","")))</f>
        <v/>
      </c>
    </row>
    <row r="145" customFormat="false" ht="12" hidden="false" customHeight="false" outlineLevel="0" collapsed="false">
      <c r="AA145" s="52" t="n">
        <v>140</v>
      </c>
      <c r="AC145" s="52"/>
      <c r="AD145" s="94" t="str">
        <f aca="false">IF(AC145&lt;&gt;"",VLOOKUP(AC145,$P$5:W$120,8,0),"")</f>
        <v/>
      </c>
      <c r="AF145" s="52" t="str">
        <f aca="false">IF(ISERROR(VALUE(MID(AD145,1,3))),"",VALUE(MID(VLOOKUP(VALUE(MID(AD145,1,3)),$P$5:$W$120,4,0),1,3)))</f>
        <v/>
      </c>
      <c r="AG145" s="94" t="str">
        <f aca="false">IF(AF145&lt;&gt;"",VLOOKUP(AF145,$B$5:$L$106,11,0),"")</f>
        <v/>
      </c>
      <c r="AH145" s="88"/>
      <c r="AI145" s="52" t="str">
        <f aca="false">IF(ISERR(VALUE(MID(AD145,1,3))),"",VALUE(MID(VLOOKUP(VALUE(MID(AD145,1,3)),$P$5:$W$120,6,0),1,3)))</f>
        <v/>
      </c>
      <c r="AJ145" s="94" t="str">
        <f aca="false">IF(AI145&lt;&gt;"",VLOOKUP(AI145,$B$5:$L$106,11,0),"")</f>
        <v/>
      </c>
      <c r="AK145" s="102" t="n">
        <f aca="false">AH145</f>
        <v>0</v>
      </c>
      <c r="AM145" s="103" t="n">
        <f aca="false">IF(AG145=$AM$3,IF($AM$4="借方残",AH145+AM144,AM144-AH145),IF(AJ145=$AM$3,IF($AM$4="借方残",AM144-AK145,AK145+AM144),AM144))</f>
        <v>0</v>
      </c>
      <c r="AO145" s="105" t="str">
        <f aca="false">IF($AO$3="","",IF(OR(AG145=$AO$3,AJ145=$AO$3),1,""))</f>
        <v/>
      </c>
      <c r="AP145" s="105" t="str">
        <f aca="false">IF(AO145=1,COUNTIF($AO$6:AO145,"=1"),"")</f>
        <v/>
      </c>
      <c r="AQ145" s="106" t="str">
        <f aca="false">IF($AO$3="","",IF(AG145=$AO$3,"借",IF(AJ145=$AO$3,"貸","")))</f>
        <v/>
      </c>
    </row>
    <row r="146" customFormat="false" ht="12" hidden="false" customHeight="false" outlineLevel="0" collapsed="false">
      <c r="AA146" s="52" t="n">
        <v>141</v>
      </c>
      <c r="AC146" s="52"/>
      <c r="AD146" s="94" t="str">
        <f aca="false">IF(AC146&lt;&gt;"",VLOOKUP(AC146,$P$5:W$120,8,0),"")</f>
        <v/>
      </c>
      <c r="AF146" s="52" t="str">
        <f aca="false">IF(ISERROR(VALUE(MID(AD146,1,3))),"",VALUE(MID(VLOOKUP(VALUE(MID(AD146,1,3)),$P$5:$W$120,4,0),1,3)))</f>
        <v/>
      </c>
      <c r="AG146" s="94" t="str">
        <f aca="false">IF(AF146&lt;&gt;"",VLOOKUP(AF146,$B$5:$L$106,11,0),"")</f>
        <v/>
      </c>
      <c r="AH146" s="88"/>
      <c r="AI146" s="52" t="str">
        <f aca="false">IF(ISERR(VALUE(MID(AD146,1,3))),"",VALUE(MID(VLOOKUP(VALUE(MID(AD146,1,3)),$P$5:$W$120,6,0),1,3)))</f>
        <v/>
      </c>
      <c r="AJ146" s="94" t="str">
        <f aca="false">IF(AI146&lt;&gt;"",VLOOKUP(AI146,$B$5:$L$106,11,0),"")</f>
        <v/>
      </c>
      <c r="AK146" s="102" t="n">
        <f aca="false">AH146</f>
        <v>0</v>
      </c>
      <c r="AM146" s="103" t="n">
        <f aca="false">IF(AG146=$AM$3,IF($AM$4="借方残",AH146+AM145,AM145-AH146),IF(AJ146=$AM$3,IF($AM$4="借方残",AM145-AK146,AK146+AM145),AM145))</f>
        <v>0</v>
      </c>
      <c r="AO146" s="105" t="str">
        <f aca="false">IF($AO$3="","",IF(OR(AG146=$AO$3,AJ146=$AO$3),1,""))</f>
        <v/>
      </c>
      <c r="AP146" s="105" t="str">
        <f aca="false">IF(AO146=1,COUNTIF($AO$6:AO146,"=1"),"")</f>
        <v/>
      </c>
      <c r="AQ146" s="106" t="str">
        <f aca="false">IF($AO$3="","",IF(AG146=$AO$3,"借",IF(AJ146=$AO$3,"貸","")))</f>
        <v/>
      </c>
    </row>
    <row r="147" customFormat="false" ht="12" hidden="false" customHeight="false" outlineLevel="0" collapsed="false">
      <c r="AA147" s="52" t="n">
        <v>142</v>
      </c>
      <c r="AC147" s="52"/>
      <c r="AD147" s="94" t="str">
        <f aca="false">IF(AC147&lt;&gt;"",VLOOKUP(AC147,$P$5:W$120,8,0),"")</f>
        <v/>
      </c>
      <c r="AF147" s="52" t="str">
        <f aca="false">IF(ISERROR(VALUE(MID(AD147,1,3))),"",VALUE(MID(VLOOKUP(VALUE(MID(AD147,1,3)),$P$5:$W$120,4,0),1,3)))</f>
        <v/>
      </c>
      <c r="AG147" s="94" t="str">
        <f aca="false">IF(AF147&lt;&gt;"",VLOOKUP(AF147,$B$5:$L$106,11,0),"")</f>
        <v/>
      </c>
      <c r="AH147" s="88"/>
      <c r="AI147" s="52" t="str">
        <f aca="false">IF(ISERR(VALUE(MID(AD147,1,3))),"",VALUE(MID(VLOOKUP(VALUE(MID(AD147,1,3)),$P$5:$W$120,6,0),1,3)))</f>
        <v/>
      </c>
      <c r="AJ147" s="94" t="str">
        <f aca="false">IF(AI147&lt;&gt;"",VLOOKUP(AI147,$B$5:$L$106,11,0),"")</f>
        <v/>
      </c>
      <c r="AK147" s="102" t="n">
        <f aca="false">AH147</f>
        <v>0</v>
      </c>
      <c r="AM147" s="103" t="n">
        <f aca="false">IF(AG147=$AM$3,IF($AM$4="借方残",AH147+AM146,AM146-AH147),IF(AJ147=$AM$3,IF($AM$4="借方残",AM146-AK147,AK147+AM146),AM146))</f>
        <v>0</v>
      </c>
      <c r="AO147" s="105" t="str">
        <f aca="false">IF($AO$3="","",IF(OR(AG147=$AO$3,AJ147=$AO$3),1,""))</f>
        <v/>
      </c>
      <c r="AP147" s="105" t="str">
        <f aca="false">IF(AO147=1,COUNTIF($AO$6:AO147,"=1"),"")</f>
        <v/>
      </c>
      <c r="AQ147" s="106" t="str">
        <f aca="false">IF($AO$3="","",IF(AG147=$AO$3,"借",IF(AJ147=$AO$3,"貸","")))</f>
        <v/>
      </c>
    </row>
    <row r="148" customFormat="false" ht="12" hidden="false" customHeight="false" outlineLevel="0" collapsed="false">
      <c r="AA148" s="52" t="n">
        <v>143</v>
      </c>
      <c r="AC148" s="52"/>
      <c r="AD148" s="94" t="str">
        <f aca="false">IF(AC148&lt;&gt;"",VLOOKUP(AC148,$P$5:W$120,8,0),"")</f>
        <v/>
      </c>
      <c r="AF148" s="52" t="str">
        <f aca="false">IF(ISERROR(VALUE(MID(AD148,1,3))),"",VALUE(MID(VLOOKUP(VALUE(MID(AD148,1,3)),$P$5:$W$120,4,0),1,3)))</f>
        <v/>
      </c>
      <c r="AG148" s="94" t="str">
        <f aca="false">IF(AF148&lt;&gt;"",VLOOKUP(AF148,$B$5:$L$106,11,0),"")</f>
        <v/>
      </c>
      <c r="AH148" s="88"/>
      <c r="AI148" s="52" t="str">
        <f aca="false">IF(ISERR(VALUE(MID(AD148,1,3))),"",VALUE(MID(VLOOKUP(VALUE(MID(AD148,1,3)),$P$5:$W$120,6,0),1,3)))</f>
        <v/>
      </c>
      <c r="AJ148" s="94" t="str">
        <f aca="false">IF(AI148&lt;&gt;"",VLOOKUP(AI148,$B$5:$L$106,11,0),"")</f>
        <v/>
      </c>
      <c r="AK148" s="102" t="n">
        <f aca="false">AH148</f>
        <v>0</v>
      </c>
      <c r="AM148" s="103" t="n">
        <f aca="false">IF(AG148=$AM$3,IF($AM$4="借方残",AH148+AM147,AM147-AH148),IF(AJ148=$AM$3,IF($AM$4="借方残",AM147-AK148,AK148+AM147),AM147))</f>
        <v>0</v>
      </c>
      <c r="AO148" s="105" t="str">
        <f aca="false">IF($AO$3="","",IF(OR(AG148=$AO$3,AJ148=$AO$3),1,""))</f>
        <v/>
      </c>
      <c r="AP148" s="105" t="str">
        <f aca="false">IF(AO148=1,COUNTIF($AO$6:AO148,"=1"),"")</f>
        <v/>
      </c>
      <c r="AQ148" s="106" t="str">
        <f aca="false">IF($AO$3="","",IF(AG148=$AO$3,"借",IF(AJ148=$AO$3,"貸","")))</f>
        <v/>
      </c>
    </row>
    <row r="149" customFormat="false" ht="12" hidden="false" customHeight="false" outlineLevel="0" collapsed="false">
      <c r="AA149" s="52" t="n">
        <v>144</v>
      </c>
      <c r="AC149" s="52"/>
      <c r="AD149" s="94" t="str">
        <f aca="false">IF(AC149&lt;&gt;"",VLOOKUP(AC149,$P$5:W$120,8,0),"")</f>
        <v/>
      </c>
      <c r="AF149" s="52" t="str">
        <f aca="false">IF(ISERROR(VALUE(MID(AD149,1,3))),"",VALUE(MID(VLOOKUP(VALUE(MID(AD149,1,3)),$P$5:$W$120,4,0),1,3)))</f>
        <v/>
      </c>
      <c r="AG149" s="94" t="str">
        <f aca="false">IF(AF149&lt;&gt;"",VLOOKUP(AF149,$B$5:$L$106,11,0),"")</f>
        <v/>
      </c>
      <c r="AH149" s="88"/>
      <c r="AI149" s="52" t="str">
        <f aca="false">IF(ISERR(VALUE(MID(AD149,1,3))),"",VALUE(MID(VLOOKUP(VALUE(MID(AD149,1,3)),$P$5:$W$120,6,0),1,3)))</f>
        <v/>
      </c>
      <c r="AJ149" s="94" t="str">
        <f aca="false">IF(AI149&lt;&gt;"",VLOOKUP(AI149,$B$5:$L$106,11,0),"")</f>
        <v/>
      </c>
      <c r="AK149" s="102" t="n">
        <f aca="false">AH149</f>
        <v>0</v>
      </c>
      <c r="AM149" s="103" t="n">
        <f aca="false">IF(AG149=$AM$3,IF($AM$4="借方残",AH149+AM148,AM148-AH149),IF(AJ149=$AM$3,IF($AM$4="借方残",AM148-AK149,AK149+AM148),AM148))</f>
        <v>0</v>
      </c>
      <c r="AO149" s="105" t="str">
        <f aca="false">IF($AO$3="","",IF(OR(AG149=$AO$3,AJ149=$AO$3),1,""))</f>
        <v/>
      </c>
      <c r="AP149" s="105" t="str">
        <f aca="false">IF(AO149=1,COUNTIF($AO$6:AO149,"=1"),"")</f>
        <v/>
      </c>
      <c r="AQ149" s="106" t="str">
        <f aca="false">IF($AO$3="","",IF(AG149=$AO$3,"借",IF(AJ149=$AO$3,"貸","")))</f>
        <v/>
      </c>
    </row>
    <row r="150" customFormat="false" ht="12" hidden="false" customHeight="false" outlineLevel="0" collapsed="false">
      <c r="AA150" s="52" t="n">
        <v>145</v>
      </c>
      <c r="AC150" s="52"/>
      <c r="AD150" s="94" t="str">
        <f aca="false">IF(AC150&lt;&gt;"",VLOOKUP(AC150,$P$5:W$120,8,0),"")</f>
        <v/>
      </c>
      <c r="AF150" s="52" t="str">
        <f aca="false">IF(ISERROR(VALUE(MID(AD150,1,3))),"",VALUE(MID(VLOOKUP(VALUE(MID(AD150,1,3)),$P$5:$W$120,4,0),1,3)))</f>
        <v/>
      </c>
      <c r="AG150" s="94" t="str">
        <f aca="false">IF(AF150&lt;&gt;"",VLOOKUP(AF150,$B$5:$L$106,11,0),"")</f>
        <v/>
      </c>
      <c r="AH150" s="88"/>
      <c r="AI150" s="52" t="str">
        <f aca="false">IF(ISERR(VALUE(MID(AD150,1,3))),"",VALUE(MID(VLOOKUP(VALUE(MID(AD150,1,3)),$P$5:$W$120,6,0),1,3)))</f>
        <v/>
      </c>
      <c r="AJ150" s="94" t="str">
        <f aca="false">IF(AI150&lt;&gt;"",VLOOKUP(AI150,$B$5:$L$106,11,0),"")</f>
        <v/>
      </c>
      <c r="AK150" s="102" t="n">
        <f aca="false">AH150</f>
        <v>0</v>
      </c>
      <c r="AM150" s="103" t="n">
        <f aca="false">IF(AG150=$AM$3,IF($AM$4="借方残",AH150+AM149,AM149-AH150),IF(AJ150=$AM$3,IF($AM$4="借方残",AM149-AK150,AK150+AM149),AM149))</f>
        <v>0</v>
      </c>
      <c r="AO150" s="105" t="str">
        <f aca="false">IF($AO$3="","",IF(OR(AG150=$AO$3,AJ150=$AO$3),1,""))</f>
        <v/>
      </c>
      <c r="AP150" s="105" t="str">
        <f aca="false">IF(AO150=1,COUNTIF($AO$6:AO150,"=1"),"")</f>
        <v/>
      </c>
      <c r="AQ150" s="106" t="str">
        <f aca="false">IF($AO$3="","",IF(AG150=$AO$3,"借",IF(AJ150=$AO$3,"貸","")))</f>
        <v/>
      </c>
    </row>
    <row r="151" customFormat="false" ht="12" hidden="false" customHeight="false" outlineLevel="0" collapsed="false">
      <c r="AA151" s="52" t="n">
        <v>146</v>
      </c>
      <c r="AC151" s="52"/>
      <c r="AD151" s="94" t="str">
        <f aca="false">IF(AC151&lt;&gt;"",VLOOKUP(AC151,$P$5:W$120,8,0),"")</f>
        <v/>
      </c>
      <c r="AF151" s="52" t="str">
        <f aca="false">IF(ISERROR(VALUE(MID(AD151,1,3))),"",VALUE(MID(VLOOKUP(VALUE(MID(AD151,1,3)),$P$5:$W$120,4,0),1,3)))</f>
        <v/>
      </c>
      <c r="AG151" s="94" t="str">
        <f aca="false">IF(AF151&lt;&gt;"",VLOOKUP(AF151,$B$5:$L$106,11,0),"")</f>
        <v/>
      </c>
      <c r="AH151" s="88"/>
      <c r="AI151" s="52" t="str">
        <f aca="false">IF(ISERR(VALUE(MID(AD151,1,3))),"",VALUE(MID(VLOOKUP(VALUE(MID(AD151,1,3)),$P$5:$W$120,6,0),1,3)))</f>
        <v/>
      </c>
      <c r="AJ151" s="94" t="str">
        <f aca="false">IF(AI151&lt;&gt;"",VLOOKUP(AI151,$B$5:$L$106,11,0),"")</f>
        <v/>
      </c>
      <c r="AK151" s="102" t="n">
        <f aca="false">AH151</f>
        <v>0</v>
      </c>
      <c r="AM151" s="103" t="n">
        <f aca="false">IF(AG151=$AM$3,IF($AM$4="借方残",AH151+AM150,AM150-AH151),IF(AJ151=$AM$3,IF($AM$4="借方残",AM150-AK151,AK151+AM150),AM150))</f>
        <v>0</v>
      </c>
      <c r="AO151" s="105" t="str">
        <f aca="false">IF($AO$3="","",IF(OR(AG151=$AO$3,AJ151=$AO$3),1,""))</f>
        <v/>
      </c>
      <c r="AP151" s="105" t="str">
        <f aca="false">IF(AO151=1,COUNTIF($AO$6:AO151,"=1"),"")</f>
        <v/>
      </c>
      <c r="AQ151" s="106" t="str">
        <f aca="false">IF($AO$3="","",IF(AG151=$AO$3,"借",IF(AJ151=$AO$3,"貸","")))</f>
        <v/>
      </c>
    </row>
    <row r="152" customFormat="false" ht="12" hidden="false" customHeight="false" outlineLevel="0" collapsed="false">
      <c r="AA152" s="52" t="n">
        <v>147</v>
      </c>
      <c r="AC152" s="52"/>
      <c r="AD152" s="94" t="str">
        <f aca="false">IF(AC152&lt;&gt;"",VLOOKUP(AC152,$P$5:W$120,8,0),"")</f>
        <v/>
      </c>
      <c r="AF152" s="52" t="str">
        <f aca="false">IF(ISERROR(VALUE(MID(AD152,1,3))),"",VALUE(MID(VLOOKUP(VALUE(MID(AD152,1,3)),$P$5:$W$120,4,0),1,3)))</f>
        <v/>
      </c>
      <c r="AG152" s="94" t="str">
        <f aca="false">IF(AF152&lt;&gt;"",VLOOKUP(AF152,$B$5:$L$106,11,0),"")</f>
        <v/>
      </c>
      <c r="AH152" s="88"/>
      <c r="AI152" s="52" t="str">
        <f aca="false">IF(ISERR(VALUE(MID(AD152,1,3))),"",VALUE(MID(VLOOKUP(VALUE(MID(AD152,1,3)),$P$5:$W$120,6,0),1,3)))</f>
        <v/>
      </c>
      <c r="AJ152" s="94" t="str">
        <f aca="false">IF(AI152&lt;&gt;"",VLOOKUP(AI152,$B$5:$L$106,11,0),"")</f>
        <v/>
      </c>
      <c r="AK152" s="102" t="n">
        <f aca="false">AH152</f>
        <v>0</v>
      </c>
      <c r="AM152" s="103" t="n">
        <f aca="false">IF(AG152=$AM$3,IF($AM$4="借方残",AH152+AM151,AM151-AH152),IF(AJ152=$AM$3,IF($AM$4="借方残",AM151-AK152,AK152+AM151),AM151))</f>
        <v>0</v>
      </c>
      <c r="AO152" s="105" t="str">
        <f aca="false">IF($AO$3="","",IF(OR(AG152=$AO$3,AJ152=$AO$3),1,""))</f>
        <v/>
      </c>
      <c r="AP152" s="105" t="str">
        <f aca="false">IF(AO152=1,COUNTIF($AO$6:AO152,"=1"),"")</f>
        <v/>
      </c>
      <c r="AQ152" s="106" t="str">
        <f aca="false">IF($AO$3="","",IF(AG152=$AO$3,"借",IF(AJ152=$AO$3,"貸","")))</f>
        <v/>
      </c>
    </row>
    <row r="153" customFormat="false" ht="12" hidden="false" customHeight="false" outlineLevel="0" collapsed="false">
      <c r="AA153" s="52" t="n">
        <v>148</v>
      </c>
      <c r="AC153" s="52"/>
      <c r="AD153" s="94" t="str">
        <f aca="false">IF(AC153&lt;&gt;"",VLOOKUP(AC153,$P$5:W$120,8,0),"")</f>
        <v/>
      </c>
      <c r="AF153" s="52" t="str">
        <f aca="false">IF(ISERROR(VALUE(MID(AD153,1,3))),"",VALUE(MID(VLOOKUP(VALUE(MID(AD153,1,3)),$P$5:$W$120,4,0),1,3)))</f>
        <v/>
      </c>
      <c r="AG153" s="94" t="str">
        <f aca="false">IF(AF153&lt;&gt;"",VLOOKUP(AF153,$B$5:$L$106,11,0),"")</f>
        <v/>
      </c>
      <c r="AH153" s="88"/>
      <c r="AI153" s="52" t="str">
        <f aca="false">IF(ISERR(VALUE(MID(AD153,1,3))),"",VALUE(MID(VLOOKUP(VALUE(MID(AD153,1,3)),$P$5:$W$120,6,0),1,3)))</f>
        <v/>
      </c>
      <c r="AJ153" s="94" t="str">
        <f aca="false">IF(AI153&lt;&gt;"",VLOOKUP(AI153,$B$5:$L$106,11,0),"")</f>
        <v/>
      </c>
      <c r="AK153" s="102" t="n">
        <f aca="false">AH153</f>
        <v>0</v>
      </c>
      <c r="AM153" s="103" t="n">
        <f aca="false">IF(AG153=$AM$3,IF($AM$4="借方残",AH153+AM152,AM152-AH153),IF(AJ153=$AM$3,IF($AM$4="借方残",AM152-AK153,AK153+AM152),AM152))</f>
        <v>0</v>
      </c>
      <c r="AO153" s="105" t="str">
        <f aca="false">IF($AO$3="","",IF(OR(AG153=$AO$3,AJ153=$AO$3),1,""))</f>
        <v/>
      </c>
      <c r="AP153" s="105" t="str">
        <f aca="false">IF(AO153=1,COUNTIF($AO$6:AO153,"=1"),"")</f>
        <v/>
      </c>
      <c r="AQ153" s="106" t="str">
        <f aca="false">IF($AO$3="","",IF(AG153=$AO$3,"借",IF(AJ153=$AO$3,"貸","")))</f>
        <v/>
      </c>
    </row>
    <row r="154" customFormat="false" ht="12" hidden="false" customHeight="false" outlineLevel="0" collapsed="false">
      <c r="AA154" s="52" t="n">
        <v>149</v>
      </c>
      <c r="AC154" s="52"/>
      <c r="AD154" s="94" t="str">
        <f aca="false">IF(AC154&lt;&gt;"",VLOOKUP(AC154,$P$5:W$120,8,0),"")</f>
        <v/>
      </c>
      <c r="AF154" s="52" t="str">
        <f aca="false">IF(ISERROR(VALUE(MID(AD154,1,3))),"",VALUE(MID(VLOOKUP(VALUE(MID(AD154,1,3)),$P$5:$W$120,4,0),1,3)))</f>
        <v/>
      </c>
      <c r="AG154" s="94" t="str">
        <f aca="false">IF(AF154&lt;&gt;"",VLOOKUP(AF154,$B$5:$L$106,11,0),"")</f>
        <v/>
      </c>
      <c r="AH154" s="88"/>
      <c r="AI154" s="52" t="str">
        <f aca="false">IF(ISERR(VALUE(MID(AD154,1,3))),"",VALUE(MID(VLOOKUP(VALUE(MID(AD154,1,3)),$P$5:$W$120,6,0),1,3)))</f>
        <v/>
      </c>
      <c r="AJ154" s="94" t="str">
        <f aca="false">IF(AI154&lt;&gt;"",VLOOKUP(AI154,$B$5:$L$106,11,0),"")</f>
        <v/>
      </c>
      <c r="AK154" s="102" t="n">
        <f aca="false">AH154</f>
        <v>0</v>
      </c>
      <c r="AM154" s="103" t="n">
        <f aca="false">IF(AG154=$AM$3,IF($AM$4="借方残",AH154+AM153,AM153-AH154),IF(AJ154=$AM$3,IF($AM$4="借方残",AM153-AK154,AK154+AM153),AM153))</f>
        <v>0</v>
      </c>
      <c r="AO154" s="105" t="str">
        <f aca="false">IF($AO$3="","",IF(OR(AG154=$AO$3,AJ154=$AO$3),1,""))</f>
        <v/>
      </c>
      <c r="AP154" s="105" t="str">
        <f aca="false">IF(AO154=1,COUNTIF($AO$6:AO154,"=1"),"")</f>
        <v/>
      </c>
      <c r="AQ154" s="106" t="str">
        <f aca="false">IF($AO$3="","",IF(AG154=$AO$3,"借",IF(AJ154=$AO$3,"貸","")))</f>
        <v/>
      </c>
    </row>
    <row r="155" customFormat="false" ht="12" hidden="false" customHeight="false" outlineLevel="0" collapsed="false">
      <c r="AA155" s="52" t="n">
        <v>150</v>
      </c>
      <c r="AC155" s="52"/>
      <c r="AD155" s="94" t="str">
        <f aca="false">IF(AC155&lt;&gt;"",VLOOKUP(AC155,$P$5:W$120,8,0),"")</f>
        <v/>
      </c>
      <c r="AF155" s="52" t="str">
        <f aca="false">IF(ISERROR(VALUE(MID(AD155,1,3))),"",VALUE(MID(VLOOKUP(VALUE(MID(AD155,1,3)),$P$5:$W$120,4,0),1,3)))</f>
        <v/>
      </c>
      <c r="AG155" s="94" t="str">
        <f aca="false">IF(AF155&lt;&gt;"",VLOOKUP(AF155,$B$5:$L$106,11,0),"")</f>
        <v/>
      </c>
      <c r="AH155" s="88"/>
      <c r="AI155" s="52" t="str">
        <f aca="false">IF(ISERR(VALUE(MID(AD155,1,3))),"",VALUE(MID(VLOOKUP(VALUE(MID(AD155,1,3)),$P$5:$W$120,6,0),1,3)))</f>
        <v/>
      </c>
      <c r="AJ155" s="94" t="str">
        <f aca="false">IF(AI155&lt;&gt;"",VLOOKUP(AI155,$B$5:$L$106,11,0),"")</f>
        <v/>
      </c>
      <c r="AK155" s="102" t="n">
        <f aca="false">AH155</f>
        <v>0</v>
      </c>
      <c r="AM155" s="103" t="n">
        <f aca="false">IF(AG155=$AM$3,IF($AM$4="借方残",AH155+AM154,AM154-AH155),IF(AJ155=$AM$3,IF($AM$4="借方残",AM154-AK155,AK155+AM154),AM154))</f>
        <v>0</v>
      </c>
      <c r="AO155" s="105" t="str">
        <f aca="false">IF($AO$3="","",IF(OR(AG155=$AO$3,AJ155=$AO$3),1,""))</f>
        <v/>
      </c>
      <c r="AP155" s="105" t="str">
        <f aca="false">IF(AO155=1,COUNTIF($AO$6:AO155,"=1"),"")</f>
        <v/>
      </c>
      <c r="AQ155" s="106" t="str">
        <f aca="false">IF($AO$3="","",IF(AG155=$AO$3,"借",IF(AJ155=$AO$3,"貸","")))</f>
        <v/>
      </c>
    </row>
    <row r="156" customFormat="false" ht="12" hidden="false" customHeight="false" outlineLevel="0" collapsed="false">
      <c r="AA156" s="52" t="n">
        <v>151</v>
      </c>
      <c r="AC156" s="52"/>
      <c r="AD156" s="94" t="str">
        <f aca="false">IF(AC156&lt;&gt;"",VLOOKUP(AC156,$P$5:W$120,8,0),"")</f>
        <v/>
      </c>
      <c r="AF156" s="52" t="str">
        <f aca="false">IF(ISERROR(VALUE(MID(AD156,1,3))),"",VALUE(MID(VLOOKUP(VALUE(MID(AD156,1,3)),$P$5:$W$120,4,0),1,3)))</f>
        <v/>
      </c>
      <c r="AG156" s="94" t="str">
        <f aca="false">IF(AF156&lt;&gt;"",VLOOKUP(AF156,$B$5:$L$106,11,0),"")</f>
        <v/>
      </c>
      <c r="AH156" s="88"/>
      <c r="AI156" s="52" t="str">
        <f aca="false">IF(ISERR(VALUE(MID(AD156,1,3))),"",VALUE(MID(VLOOKUP(VALUE(MID(AD156,1,3)),$P$5:$W$120,6,0),1,3)))</f>
        <v/>
      </c>
      <c r="AJ156" s="94" t="str">
        <f aca="false">IF(AI156&lt;&gt;"",VLOOKUP(AI156,$B$5:$L$106,11,0),"")</f>
        <v/>
      </c>
      <c r="AK156" s="102" t="n">
        <f aca="false">AH156</f>
        <v>0</v>
      </c>
      <c r="AM156" s="103" t="n">
        <f aca="false">IF(AG156=$AM$3,IF($AM$4="借方残",AH156+AM155,AM155-AH156),IF(AJ156=$AM$3,IF($AM$4="借方残",AM155-AK156,AK156+AM155),AM155))</f>
        <v>0</v>
      </c>
      <c r="AO156" s="105" t="str">
        <f aca="false">IF($AO$3="","",IF(OR(AG156=$AO$3,AJ156=$AO$3),1,""))</f>
        <v/>
      </c>
      <c r="AP156" s="105" t="str">
        <f aca="false">IF(AO156=1,COUNTIF($AO$6:AO156,"=1"),"")</f>
        <v/>
      </c>
      <c r="AQ156" s="106" t="str">
        <f aca="false">IF($AO$3="","",IF(AG156=$AO$3,"借",IF(AJ156=$AO$3,"貸","")))</f>
        <v/>
      </c>
    </row>
    <row r="157" customFormat="false" ht="12" hidden="false" customHeight="false" outlineLevel="0" collapsed="false">
      <c r="AA157" s="52" t="n">
        <v>152</v>
      </c>
      <c r="AC157" s="52"/>
      <c r="AD157" s="94" t="str">
        <f aca="false">IF(AC157&lt;&gt;"",VLOOKUP(AC157,$P$5:W$120,8,0),"")</f>
        <v/>
      </c>
      <c r="AF157" s="52" t="str">
        <f aca="false">IF(ISERROR(VALUE(MID(AD157,1,3))),"",VALUE(MID(VLOOKUP(VALUE(MID(AD157,1,3)),$P$5:$W$120,4,0),1,3)))</f>
        <v/>
      </c>
      <c r="AG157" s="94" t="str">
        <f aca="false">IF(AF157&lt;&gt;"",VLOOKUP(AF157,$B$5:$L$106,11,0),"")</f>
        <v/>
      </c>
      <c r="AH157" s="88"/>
      <c r="AI157" s="52" t="str">
        <f aca="false">IF(ISERR(VALUE(MID(AD157,1,3))),"",VALUE(MID(VLOOKUP(VALUE(MID(AD157,1,3)),$P$5:$W$120,6,0),1,3)))</f>
        <v/>
      </c>
      <c r="AJ157" s="94" t="str">
        <f aca="false">IF(AI157&lt;&gt;"",VLOOKUP(AI157,$B$5:$L$106,11,0),"")</f>
        <v/>
      </c>
      <c r="AK157" s="102" t="n">
        <f aca="false">AH157</f>
        <v>0</v>
      </c>
      <c r="AM157" s="103" t="n">
        <f aca="false">IF(AG157=$AM$3,IF($AM$4="借方残",AH157+AM156,AM156-AH157),IF(AJ157=$AM$3,IF($AM$4="借方残",AM156-AK157,AK157+AM156),AM156))</f>
        <v>0</v>
      </c>
      <c r="AO157" s="105" t="str">
        <f aca="false">IF($AO$3="","",IF(OR(AG157=$AO$3,AJ157=$AO$3),1,""))</f>
        <v/>
      </c>
      <c r="AP157" s="105" t="str">
        <f aca="false">IF(AO157=1,COUNTIF($AO$6:AO157,"=1"),"")</f>
        <v/>
      </c>
      <c r="AQ157" s="106" t="str">
        <f aca="false">IF($AO$3="","",IF(AG157=$AO$3,"借",IF(AJ157=$AO$3,"貸","")))</f>
        <v/>
      </c>
    </row>
    <row r="158" customFormat="false" ht="12" hidden="false" customHeight="false" outlineLevel="0" collapsed="false">
      <c r="AA158" s="52" t="n">
        <v>153</v>
      </c>
      <c r="AC158" s="52"/>
      <c r="AD158" s="94" t="str">
        <f aca="false">IF(AC158&lt;&gt;"",VLOOKUP(AC158,$P$5:W$120,8,0),"")</f>
        <v/>
      </c>
      <c r="AF158" s="52" t="str">
        <f aca="false">IF(ISERROR(VALUE(MID(AD158,1,3))),"",VALUE(MID(VLOOKUP(VALUE(MID(AD158,1,3)),$P$5:$W$120,4,0),1,3)))</f>
        <v/>
      </c>
      <c r="AG158" s="94" t="str">
        <f aca="false">IF(AF158&lt;&gt;"",VLOOKUP(AF158,$B$5:$L$106,11,0),"")</f>
        <v/>
      </c>
      <c r="AH158" s="88"/>
      <c r="AI158" s="52" t="str">
        <f aca="false">IF(ISERR(VALUE(MID(AD158,1,3))),"",VALUE(MID(VLOOKUP(VALUE(MID(AD158,1,3)),$P$5:$W$120,6,0),1,3)))</f>
        <v/>
      </c>
      <c r="AJ158" s="94" t="str">
        <f aca="false">IF(AI158&lt;&gt;"",VLOOKUP(AI158,$B$5:$L$106,11,0),"")</f>
        <v/>
      </c>
      <c r="AK158" s="102" t="n">
        <f aca="false">AH158</f>
        <v>0</v>
      </c>
      <c r="AM158" s="103" t="n">
        <f aca="false">IF(AG158=$AM$3,IF($AM$4="借方残",AH158+AM157,AM157-AH158),IF(AJ158=$AM$3,IF($AM$4="借方残",AM157-AK158,AK158+AM157),AM157))</f>
        <v>0</v>
      </c>
      <c r="AO158" s="105" t="str">
        <f aca="false">IF($AO$3="","",IF(OR(AG158=$AO$3,AJ158=$AO$3),1,""))</f>
        <v/>
      </c>
      <c r="AP158" s="105" t="str">
        <f aca="false">IF(AO158=1,COUNTIF($AO$6:AO158,"=1"),"")</f>
        <v/>
      </c>
      <c r="AQ158" s="106" t="str">
        <f aca="false">IF($AO$3="","",IF(AG158=$AO$3,"借",IF(AJ158=$AO$3,"貸","")))</f>
        <v/>
      </c>
    </row>
    <row r="159" customFormat="false" ht="12" hidden="false" customHeight="false" outlineLevel="0" collapsed="false">
      <c r="AA159" s="52" t="n">
        <v>154</v>
      </c>
      <c r="AC159" s="52"/>
      <c r="AD159" s="94" t="str">
        <f aca="false">IF(AC159&lt;&gt;"",VLOOKUP(AC159,$P$5:W$120,8,0),"")</f>
        <v/>
      </c>
      <c r="AF159" s="52" t="str">
        <f aca="false">IF(ISERROR(VALUE(MID(AD159,1,3))),"",VALUE(MID(VLOOKUP(VALUE(MID(AD159,1,3)),$P$5:$W$120,4,0),1,3)))</f>
        <v/>
      </c>
      <c r="AG159" s="94" t="str">
        <f aca="false">IF(AF159&lt;&gt;"",VLOOKUP(AF159,$B$5:$L$106,11,0),"")</f>
        <v/>
      </c>
      <c r="AH159" s="88"/>
      <c r="AI159" s="52" t="str">
        <f aca="false">IF(ISERR(VALUE(MID(AD159,1,3))),"",VALUE(MID(VLOOKUP(VALUE(MID(AD159,1,3)),$P$5:$W$120,6,0),1,3)))</f>
        <v/>
      </c>
      <c r="AJ159" s="94" t="str">
        <f aca="false">IF(AI159&lt;&gt;"",VLOOKUP(AI159,$B$5:$L$106,11,0),"")</f>
        <v/>
      </c>
      <c r="AK159" s="102" t="n">
        <f aca="false">AH159</f>
        <v>0</v>
      </c>
      <c r="AM159" s="103" t="n">
        <f aca="false">IF(AG159=$AM$3,IF($AM$4="借方残",AH159+AM158,AM158-AH159),IF(AJ159=$AM$3,IF($AM$4="借方残",AM158-AK159,AK159+AM158),AM158))</f>
        <v>0</v>
      </c>
      <c r="AO159" s="105" t="str">
        <f aca="false">IF($AO$3="","",IF(OR(AG159=$AO$3,AJ159=$AO$3),1,""))</f>
        <v/>
      </c>
      <c r="AP159" s="105" t="str">
        <f aca="false">IF(AO159=1,COUNTIF($AO$6:AO159,"=1"),"")</f>
        <v/>
      </c>
      <c r="AQ159" s="106" t="str">
        <f aca="false">IF($AO$3="","",IF(AG159=$AO$3,"借",IF(AJ159=$AO$3,"貸","")))</f>
        <v/>
      </c>
    </row>
    <row r="160" customFormat="false" ht="12" hidden="false" customHeight="false" outlineLevel="0" collapsed="false">
      <c r="AA160" s="52" t="n">
        <v>155</v>
      </c>
      <c r="AC160" s="52"/>
      <c r="AD160" s="94" t="str">
        <f aca="false">IF(AC160&lt;&gt;"",VLOOKUP(AC160,$P$5:W$120,8,0),"")</f>
        <v/>
      </c>
      <c r="AF160" s="52" t="str">
        <f aca="false">IF(ISERROR(VALUE(MID(AD160,1,3))),"",VALUE(MID(VLOOKUP(VALUE(MID(AD160,1,3)),$P$5:$W$120,4,0),1,3)))</f>
        <v/>
      </c>
      <c r="AG160" s="94" t="str">
        <f aca="false">IF(AF160&lt;&gt;"",VLOOKUP(AF160,$B$5:$L$106,11,0),"")</f>
        <v/>
      </c>
      <c r="AH160" s="88"/>
      <c r="AI160" s="52" t="str">
        <f aca="false">IF(ISERR(VALUE(MID(AD160,1,3))),"",VALUE(MID(VLOOKUP(VALUE(MID(AD160,1,3)),$P$5:$W$120,6,0),1,3)))</f>
        <v/>
      </c>
      <c r="AJ160" s="94" t="str">
        <f aca="false">IF(AI160&lt;&gt;"",VLOOKUP(AI160,$B$5:$L$106,11,0),"")</f>
        <v/>
      </c>
      <c r="AK160" s="102" t="n">
        <f aca="false">AH160</f>
        <v>0</v>
      </c>
      <c r="AM160" s="103" t="n">
        <f aca="false">IF(AG160=$AM$3,IF($AM$4="借方残",AH160+AM159,AM159-AH160),IF(AJ160=$AM$3,IF($AM$4="借方残",AM159-AK160,AK160+AM159),AM159))</f>
        <v>0</v>
      </c>
      <c r="AO160" s="105" t="str">
        <f aca="false">IF($AO$3="","",IF(OR(AG160=$AO$3,AJ160=$AO$3),1,""))</f>
        <v/>
      </c>
      <c r="AP160" s="105" t="str">
        <f aca="false">IF(AO160=1,COUNTIF($AO$6:AO160,"=1"),"")</f>
        <v/>
      </c>
      <c r="AQ160" s="106" t="str">
        <f aca="false">IF($AO$3="","",IF(AG160=$AO$3,"借",IF(AJ160=$AO$3,"貸","")))</f>
        <v/>
      </c>
    </row>
    <row r="161" customFormat="false" ht="12" hidden="false" customHeight="false" outlineLevel="0" collapsed="false">
      <c r="AA161" s="52" t="n">
        <v>156</v>
      </c>
      <c r="AC161" s="52"/>
      <c r="AD161" s="94" t="str">
        <f aca="false">IF(AC161&lt;&gt;"",VLOOKUP(AC161,$P$5:W$120,8,0),"")</f>
        <v/>
      </c>
      <c r="AF161" s="52" t="str">
        <f aca="false">IF(ISERROR(VALUE(MID(AD161,1,3))),"",VALUE(MID(VLOOKUP(VALUE(MID(AD161,1,3)),$P$5:$W$120,4,0),1,3)))</f>
        <v/>
      </c>
      <c r="AG161" s="94" t="str">
        <f aca="false">IF(AF161&lt;&gt;"",VLOOKUP(AF161,$B$5:$L$106,11,0),"")</f>
        <v/>
      </c>
      <c r="AH161" s="88"/>
      <c r="AI161" s="52" t="str">
        <f aca="false">IF(ISERR(VALUE(MID(AD161,1,3))),"",VALUE(MID(VLOOKUP(VALUE(MID(AD161,1,3)),$P$5:$W$120,6,0),1,3)))</f>
        <v/>
      </c>
      <c r="AJ161" s="94" t="str">
        <f aca="false">IF(AI161&lt;&gt;"",VLOOKUP(AI161,$B$5:$L$106,11,0),"")</f>
        <v/>
      </c>
      <c r="AK161" s="102" t="n">
        <f aca="false">AH161</f>
        <v>0</v>
      </c>
      <c r="AM161" s="103" t="n">
        <f aca="false">IF(AG161=$AM$3,IF($AM$4="借方残",AH161+AM160,AM160-AH161),IF(AJ161=$AM$3,IF($AM$4="借方残",AM160-AK161,AK161+AM160),AM160))</f>
        <v>0</v>
      </c>
      <c r="AO161" s="105" t="str">
        <f aca="false">IF($AO$3="","",IF(OR(AG161=$AO$3,AJ161=$AO$3),1,""))</f>
        <v/>
      </c>
      <c r="AP161" s="105" t="str">
        <f aca="false">IF(AO161=1,COUNTIF($AO$6:AO161,"=1"),"")</f>
        <v/>
      </c>
      <c r="AQ161" s="106" t="str">
        <f aca="false">IF($AO$3="","",IF(AG161=$AO$3,"借",IF(AJ161=$AO$3,"貸","")))</f>
        <v/>
      </c>
    </row>
    <row r="162" customFormat="false" ht="12" hidden="false" customHeight="false" outlineLevel="0" collapsed="false">
      <c r="AA162" s="52" t="n">
        <v>157</v>
      </c>
      <c r="AC162" s="52"/>
      <c r="AD162" s="94" t="str">
        <f aca="false">IF(AC162&lt;&gt;"",VLOOKUP(AC162,$P$5:W$120,8,0),"")</f>
        <v/>
      </c>
      <c r="AF162" s="52" t="str">
        <f aca="false">IF(ISERROR(VALUE(MID(AD162,1,3))),"",VALUE(MID(VLOOKUP(VALUE(MID(AD162,1,3)),$P$5:$W$120,4,0),1,3)))</f>
        <v/>
      </c>
      <c r="AG162" s="94" t="str">
        <f aca="false">IF(AF162&lt;&gt;"",VLOOKUP(AF162,$B$5:$L$106,11,0),"")</f>
        <v/>
      </c>
      <c r="AH162" s="88"/>
      <c r="AI162" s="52" t="str">
        <f aca="false">IF(ISERR(VALUE(MID(AD162,1,3))),"",VALUE(MID(VLOOKUP(VALUE(MID(AD162,1,3)),$P$5:$W$120,6,0),1,3)))</f>
        <v/>
      </c>
      <c r="AJ162" s="94" t="str">
        <f aca="false">IF(AI162&lt;&gt;"",VLOOKUP(AI162,$B$5:$L$106,11,0),"")</f>
        <v/>
      </c>
      <c r="AK162" s="102" t="n">
        <f aca="false">AH162</f>
        <v>0</v>
      </c>
      <c r="AM162" s="103" t="n">
        <f aca="false">IF(AG162=$AM$3,IF($AM$4="借方残",AH162+AM161,AM161-AH162),IF(AJ162=$AM$3,IF($AM$4="借方残",AM161-AK162,AK162+AM161),AM161))</f>
        <v>0</v>
      </c>
      <c r="AO162" s="105" t="str">
        <f aca="false">IF($AO$3="","",IF(OR(AG162=$AO$3,AJ162=$AO$3),1,""))</f>
        <v/>
      </c>
      <c r="AP162" s="105" t="str">
        <f aca="false">IF(AO162=1,COUNTIF($AO$6:AO162,"=1"),"")</f>
        <v/>
      </c>
      <c r="AQ162" s="106" t="str">
        <f aca="false">IF($AO$3="","",IF(AG162=$AO$3,"借",IF(AJ162=$AO$3,"貸","")))</f>
        <v/>
      </c>
    </row>
    <row r="163" customFormat="false" ht="12" hidden="false" customHeight="false" outlineLevel="0" collapsed="false">
      <c r="AA163" s="52" t="n">
        <v>158</v>
      </c>
      <c r="AC163" s="52"/>
      <c r="AD163" s="94" t="str">
        <f aca="false">IF(AC163&lt;&gt;"",VLOOKUP(AC163,$P$5:W$120,8,0),"")</f>
        <v/>
      </c>
      <c r="AF163" s="52" t="str">
        <f aca="false">IF(ISERROR(VALUE(MID(AD163,1,3))),"",VALUE(MID(VLOOKUP(VALUE(MID(AD163,1,3)),$P$5:$W$120,4,0),1,3)))</f>
        <v/>
      </c>
      <c r="AG163" s="94" t="str">
        <f aca="false">IF(AF163&lt;&gt;"",VLOOKUP(AF163,$B$5:$L$106,11,0),"")</f>
        <v/>
      </c>
      <c r="AH163" s="88"/>
      <c r="AI163" s="52" t="str">
        <f aca="false">IF(ISERR(VALUE(MID(AD163,1,3))),"",VALUE(MID(VLOOKUP(VALUE(MID(AD163,1,3)),$P$5:$W$120,6,0),1,3)))</f>
        <v/>
      </c>
      <c r="AJ163" s="94" t="str">
        <f aca="false">IF(AI163&lt;&gt;"",VLOOKUP(AI163,$B$5:$L$106,11,0),"")</f>
        <v/>
      </c>
      <c r="AK163" s="102" t="n">
        <f aca="false">AH163</f>
        <v>0</v>
      </c>
      <c r="AM163" s="103" t="n">
        <f aca="false">IF(AG163=$AM$3,IF($AM$4="借方残",AH163+AM162,AM162-AH163),IF(AJ163=$AM$3,IF($AM$4="借方残",AM162-AK163,AK163+AM162),AM162))</f>
        <v>0</v>
      </c>
      <c r="AO163" s="105" t="str">
        <f aca="false">IF($AO$3="","",IF(OR(AG163=$AO$3,AJ163=$AO$3),1,""))</f>
        <v/>
      </c>
      <c r="AP163" s="105" t="str">
        <f aca="false">IF(AO163=1,COUNTIF($AO$6:AO163,"=1"),"")</f>
        <v/>
      </c>
      <c r="AQ163" s="106" t="str">
        <f aca="false">IF($AO$3="","",IF(AG163=$AO$3,"借",IF(AJ163=$AO$3,"貸","")))</f>
        <v/>
      </c>
    </row>
    <row r="164" customFormat="false" ht="12" hidden="false" customHeight="false" outlineLevel="0" collapsed="false">
      <c r="AA164" s="52" t="n">
        <v>159</v>
      </c>
      <c r="AC164" s="52"/>
      <c r="AD164" s="94" t="str">
        <f aca="false">IF(AC164&lt;&gt;"",VLOOKUP(AC164,$P$5:W$120,8,0),"")</f>
        <v/>
      </c>
      <c r="AF164" s="52" t="str">
        <f aca="false">IF(ISERROR(VALUE(MID(AD164,1,3))),"",VALUE(MID(VLOOKUP(VALUE(MID(AD164,1,3)),$P$5:$W$120,4,0),1,3)))</f>
        <v/>
      </c>
      <c r="AG164" s="94" t="str">
        <f aca="false">IF(AF164&lt;&gt;"",VLOOKUP(AF164,$B$5:$L$106,11,0),"")</f>
        <v/>
      </c>
      <c r="AH164" s="88"/>
      <c r="AI164" s="52" t="str">
        <f aca="false">IF(ISERR(VALUE(MID(AD164,1,3))),"",VALUE(MID(VLOOKUP(VALUE(MID(AD164,1,3)),$P$5:$W$120,6,0),1,3)))</f>
        <v/>
      </c>
      <c r="AJ164" s="94" t="str">
        <f aca="false">IF(AI164&lt;&gt;"",VLOOKUP(AI164,$B$5:$L$106,11,0),"")</f>
        <v/>
      </c>
      <c r="AK164" s="102" t="n">
        <f aca="false">AH164</f>
        <v>0</v>
      </c>
      <c r="AM164" s="103" t="n">
        <f aca="false">IF(AG164=$AM$3,IF($AM$4="借方残",AH164+AM163,AM163-AH164),IF(AJ164=$AM$3,IF($AM$4="借方残",AM163-AK164,AK164+AM163),AM163))</f>
        <v>0</v>
      </c>
      <c r="AO164" s="105" t="str">
        <f aca="false">IF($AO$3="","",IF(OR(AG164=$AO$3,AJ164=$AO$3),1,""))</f>
        <v/>
      </c>
      <c r="AP164" s="105" t="str">
        <f aca="false">IF(AO164=1,COUNTIF($AO$6:AO164,"=1"),"")</f>
        <v/>
      </c>
      <c r="AQ164" s="106" t="str">
        <f aca="false">IF($AO$3="","",IF(AG164=$AO$3,"借",IF(AJ164=$AO$3,"貸","")))</f>
        <v/>
      </c>
    </row>
    <row r="165" customFormat="false" ht="12" hidden="false" customHeight="false" outlineLevel="0" collapsed="false">
      <c r="AA165" s="52" t="n">
        <v>160</v>
      </c>
      <c r="AC165" s="52"/>
      <c r="AD165" s="94" t="str">
        <f aca="false">IF(AC165&lt;&gt;"",VLOOKUP(AC165,$P$5:W$120,8,0),"")</f>
        <v/>
      </c>
      <c r="AF165" s="52" t="str">
        <f aca="false">IF(ISERROR(VALUE(MID(AD165,1,3))),"",VALUE(MID(VLOOKUP(VALUE(MID(AD165,1,3)),$P$5:$W$120,4,0),1,3)))</f>
        <v/>
      </c>
      <c r="AG165" s="94" t="str">
        <f aca="false">IF(AF165&lt;&gt;"",VLOOKUP(AF165,$B$5:$L$106,11,0),"")</f>
        <v/>
      </c>
      <c r="AH165" s="88"/>
      <c r="AI165" s="52" t="str">
        <f aca="false">IF(ISERR(VALUE(MID(AD165,1,3))),"",VALUE(MID(VLOOKUP(VALUE(MID(AD165,1,3)),$P$5:$W$120,6,0),1,3)))</f>
        <v/>
      </c>
      <c r="AJ165" s="94" t="str">
        <f aca="false">IF(AI165&lt;&gt;"",VLOOKUP(AI165,$B$5:$L$106,11,0),"")</f>
        <v/>
      </c>
      <c r="AK165" s="102" t="n">
        <f aca="false">AH165</f>
        <v>0</v>
      </c>
      <c r="AM165" s="103" t="n">
        <f aca="false">IF(AG165=$AM$3,IF($AM$4="借方残",AH165+AM164,AM164-AH165),IF(AJ165=$AM$3,IF($AM$4="借方残",AM164-AK165,AK165+AM164),AM164))</f>
        <v>0</v>
      </c>
      <c r="AO165" s="105" t="str">
        <f aca="false">IF($AO$3="","",IF(OR(AG165=$AO$3,AJ165=$AO$3),1,""))</f>
        <v/>
      </c>
      <c r="AP165" s="105" t="str">
        <f aca="false">IF(AO165=1,COUNTIF($AO$6:AO165,"=1"),"")</f>
        <v/>
      </c>
      <c r="AQ165" s="106" t="str">
        <f aca="false">IF($AO$3="","",IF(AG165=$AO$3,"借",IF(AJ165=$AO$3,"貸","")))</f>
        <v/>
      </c>
    </row>
    <row r="166" customFormat="false" ht="12" hidden="false" customHeight="false" outlineLevel="0" collapsed="false">
      <c r="AA166" s="52" t="n">
        <v>161</v>
      </c>
      <c r="AC166" s="52"/>
      <c r="AD166" s="94" t="str">
        <f aca="false">IF(AC166&lt;&gt;"",VLOOKUP(AC166,$P$5:W$120,8,0),"")</f>
        <v/>
      </c>
      <c r="AF166" s="52" t="str">
        <f aca="false">IF(ISERROR(VALUE(MID(AD166,1,3))),"",VALUE(MID(VLOOKUP(VALUE(MID(AD166,1,3)),$P$5:$W$120,4,0),1,3)))</f>
        <v/>
      </c>
      <c r="AG166" s="94" t="str">
        <f aca="false">IF(AF166&lt;&gt;"",VLOOKUP(AF166,$B$5:$L$106,11,0),"")</f>
        <v/>
      </c>
      <c r="AH166" s="88"/>
      <c r="AI166" s="52" t="str">
        <f aca="false">IF(ISERR(VALUE(MID(AD166,1,3))),"",VALUE(MID(VLOOKUP(VALUE(MID(AD166,1,3)),$P$5:$W$120,6,0),1,3)))</f>
        <v/>
      </c>
      <c r="AJ166" s="94" t="str">
        <f aca="false">IF(AI166&lt;&gt;"",VLOOKUP(AI166,$B$5:$L$106,11,0),"")</f>
        <v/>
      </c>
      <c r="AK166" s="102" t="n">
        <f aca="false">AH166</f>
        <v>0</v>
      </c>
      <c r="AM166" s="103" t="n">
        <f aca="false">IF(AG166=$AM$3,IF($AM$4="借方残",AH166+AM165,AM165-AH166),IF(AJ166=$AM$3,IF($AM$4="借方残",AM165-AK166,AK166+AM165),AM165))</f>
        <v>0</v>
      </c>
      <c r="AO166" s="105" t="str">
        <f aca="false">IF($AO$3="","",IF(OR(AG166=$AO$3,AJ166=$AO$3),1,""))</f>
        <v/>
      </c>
      <c r="AP166" s="105" t="str">
        <f aca="false">IF(AO166=1,COUNTIF($AO$6:AO166,"=1"),"")</f>
        <v/>
      </c>
      <c r="AQ166" s="106" t="str">
        <f aca="false">IF($AO$3="","",IF(AG166=$AO$3,"借",IF(AJ166=$AO$3,"貸","")))</f>
        <v/>
      </c>
    </row>
    <row r="167" customFormat="false" ht="12" hidden="false" customHeight="false" outlineLevel="0" collapsed="false">
      <c r="AA167" s="52" t="n">
        <v>162</v>
      </c>
      <c r="AC167" s="52"/>
      <c r="AD167" s="94" t="str">
        <f aca="false">IF(AC167&lt;&gt;"",VLOOKUP(AC167,$P$5:W$120,8,0),"")</f>
        <v/>
      </c>
      <c r="AF167" s="52" t="str">
        <f aca="false">IF(ISERROR(VALUE(MID(AD167,1,3))),"",VALUE(MID(VLOOKUP(VALUE(MID(AD167,1,3)),$P$5:$W$120,4,0),1,3)))</f>
        <v/>
      </c>
      <c r="AG167" s="94" t="str">
        <f aca="false">IF(AF167&lt;&gt;"",VLOOKUP(AF167,$B$5:$L$106,11,0),"")</f>
        <v/>
      </c>
      <c r="AH167" s="88"/>
      <c r="AI167" s="52" t="str">
        <f aca="false">IF(ISERR(VALUE(MID(AD167,1,3))),"",VALUE(MID(VLOOKUP(VALUE(MID(AD167,1,3)),$P$5:$W$120,6,0),1,3)))</f>
        <v/>
      </c>
      <c r="AJ167" s="94" t="str">
        <f aca="false">IF(AI167&lt;&gt;"",VLOOKUP(AI167,$B$5:$L$106,11,0),"")</f>
        <v/>
      </c>
      <c r="AK167" s="102" t="n">
        <f aca="false">AH167</f>
        <v>0</v>
      </c>
      <c r="AM167" s="103" t="n">
        <f aca="false">IF(AG167=$AM$3,IF($AM$4="借方残",AH167+AM166,AM166-AH167),IF(AJ167=$AM$3,IF($AM$4="借方残",AM166-AK167,AK167+AM166),AM166))</f>
        <v>0</v>
      </c>
      <c r="AO167" s="105" t="str">
        <f aca="false">IF($AO$3="","",IF(OR(AG167=$AO$3,AJ167=$AO$3),1,""))</f>
        <v/>
      </c>
      <c r="AP167" s="105" t="str">
        <f aca="false">IF(AO167=1,COUNTIF($AO$6:AO167,"=1"),"")</f>
        <v/>
      </c>
      <c r="AQ167" s="106" t="str">
        <f aca="false">IF($AO$3="","",IF(AG167=$AO$3,"借",IF(AJ167=$AO$3,"貸","")))</f>
        <v/>
      </c>
    </row>
    <row r="168" customFormat="false" ht="12" hidden="false" customHeight="false" outlineLevel="0" collapsed="false">
      <c r="AA168" s="52" t="n">
        <v>163</v>
      </c>
      <c r="AC168" s="52"/>
      <c r="AD168" s="94" t="str">
        <f aca="false">IF(AC168&lt;&gt;"",VLOOKUP(AC168,$P$5:W$120,8,0),"")</f>
        <v/>
      </c>
      <c r="AF168" s="52" t="str">
        <f aca="false">IF(ISERROR(VALUE(MID(AD168,1,3))),"",VALUE(MID(VLOOKUP(VALUE(MID(AD168,1,3)),$P$5:$W$120,4,0),1,3)))</f>
        <v/>
      </c>
      <c r="AG168" s="94" t="str">
        <f aca="false">IF(AF168&lt;&gt;"",VLOOKUP(AF168,$B$5:$L$106,11,0),"")</f>
        <v/>
      </c>
      <c r="AH168" s="88"/>
      <c r="AI168" s="52" t="str">
        <f aca="false">IF(ISERR(VALUE(MID(AD168,1,3))),"",VALUE(MID(VLOOKUP(VALUE(MID(AD168,1,3)),$P$5:$W$120,6,0),1,3)))</f>
        <v/>
      </c>
      <c r="AJ168" s="94" t="str">
        <f aca="false">IF(AI168&lt;&gt;"",VLOOKUP(AI168,$B$5:$L$106,11,0),"")</f>
        <v/>
      </c>
      <c r="AK168" s="102" t="n">
        <f aca="false">AH168</f>
        <v>0</v>
      </c>
      <c r="AM168" s="103" t="n">
        <f aca="false">IF(AG168=$AM$3,IF($AM$4="借方残",AH168+AM167,AM167-AH168),IF(AJ168=$AM$3,IF($AM$4="借方残",AM167-AK168,AK168+AM167),AM167))</f>
        <v>0</v>
      </c>
      <c r="AO168" s="105" t="str">
        <f aca="false">IF($AO$3="","",IF(OR(AG168=$AO$3,AJ168=$AO$3),1,""))</f>
        <v/>
      </c>
      <c r="AP168" s="105" t="str">
        <f aca="false">IF(AO168=1,COUNTIF($AO$6:AO168,"=1"),"")</f>
        <v/>
      </c>
      <c r="AQ168" s="106" t="str">
        <f aca="false">IF($AO$3="","",IF(AG168=$AO$3,"借",IF(AJ168=$AO$3,"貸","")))</f>
        <v/>
      </c>
    </row>
    <row r="169" customFormat="false" ht="12" hidden="false" customHeight="false" outlineLevel="0" collapsed="false">
      <c r="AA169" s="52" t="n">
        <v>164</v>
      </c>
      <c r="AC169" s="52"/>
      <c r="AD169" s="94" t="str">
        <f aca="false">IF(AC169&lt;&gt;"",VLOOKUP(AC169,$P$5:W$120,8,0),"")</f>
        <v/>
      </c>
      <c r="AF169" s="52" t="str">
        <f aca="false">IF(ISERROR(VALUE(MID(AD169,1,3))),"",VALUE(MID(VLOOKUP(VALUE(MID(AD169,1,3)),$P$5:$W$120,4,0),1,3)))</f>
        <v/>
      </c>
      <c r="AG169" s="94" t="str">
        <f aca="false">IF(AF169&lt;&gt;"",VLOOKUP(AF169,$B$5:$L$106,11,0),"")</f>
        <v/>
      </c>
      <c r="AH169" s="88"/>
      <c r="AI169" s="52" t="str">
        <f aca="false">IF(ISERR(VALUE(MID(AD169,1,3))),"",VALUE(MID(VLOOKUP(VALUE(MID(AD169,1,3)),$P$5:$W$120,6,0),1,3)))</f>
        <v/>
      </c>
      <c r="AJ169" s="94" t="str">
        <f aca="false">IF(AI169&lt;&gt;"",VLOOKUP(AI169,$B$5:$L$106,11,0),"")</f>
        <v/>
      </c>
      <c r="AK169" s="102" t="n">
        <f aca="false">AH169</f>
        <v>0</v>
      </c>
      <c r="AM169" s="103" t="n">
        <f aca="false">IF(AG169=$AM$3,IF($AM$4="借方残",AH169+AM168,AM168-AH169),IF(AJ169=$AM$3,IF($AM$4="借方残",AM168-AK169,AK169+AM168),AM168))</f>
        <v>0</v>
      </c>
      <c r="AO169" s="105" t="str">
        <f aca="false">IF($AO$3="","",IF(OR(AG169=$AO$3,AJ169=$AO$3),1,""))</f>
        <v/>
      </c>
      <c r="AP169" s="105" t="str">
        <f aca="false">IF(AO169=1,COUNTIF($AO$6:AO169,"=1"),"")</f>
        <v/>
      </c>
      <c r="AQ169" s="106" t="str">
        <f aca="false">IF($AO$3="","",IF(AG169=$AO$3,"借",IF(AJ169=$AO$3,"貸","")))</f>
        <v/>
      </c>
    </row>
    <row r="170" customFormat="false" ht="12" hidden="false" customHeight="false" outlineLevel="0" collapsed="false">
      <c r="AA170" s="52" t="n">
        <v>165</v>
      </c>
      <c r="AC170" s="52"/>
      <c r="AD170" s="94" t="str">
        <f aca="false">IF(AC170&lt;&gt;"",VLOOKUP(AC170,$P$5:W$120,8,0),"")</f>
        <v/>
      </c>
      <c r="AF170" s="52" t="str">
        <f aca="false">IF(ISERROR(VALUE(MID(AD170,1,3))),"",VALUE(MID(VLOOKUP(VALUE(MID(AD170,1,3)),$P$5:$W$120,4,0),1,3)))</f>
        <v/>
      </c>
      <c r="AG170" s="94" t="str">
        <f aca="false">IF(AF170&lt;&gt;"",VLOOKUP(AF170,$B$5:$L$106,11,0),"")</f>
        <v/>
      </c>
      <c r="AH170" s="88"/>
      <c r="AI170" s="52" t="str">
        <f aca="false">IF(ISERR(VALUE(MID(AD170,1,3))),"",VALUE(MID(VLOOKUP(VALUE(MID(AD170,1,3)),$P$5:$W$120,6,0),1,3)))</f>
        <v/>
      </c>
      <c r="AJ170" s="94" t="str">
        <f aca="false">IF(AI170&lt;&gt;"",VLOOKUP(AI170,$B$5:$L$106,11,0),"")</f>
        <v/>
      </c>
      <c r="AK170" s="102" t="n">
        <f aca="false">AH170</f>
        <v>0</v>
      </c>
      <c r="AM170" s="103" t="n">
        <f aca="false">IF(AG170=$AM$3,IF($AM$4="借方残",AH170+AM169,AM169-AH170),IF(AJ170=$AM$3,IF($AM$4="借方残",AM169-AK170,AK170+AM169),AM169))</f>
        <v>0</v>
      </c>
      <c r="AO170" s="105" t="str">
        <f aca="false">IF($AO$3="","",IF(OR(AG170=$AO$3,AJ170=$AO$3),1,""))</f>
        <v/>
      </c>
      <c r="AP170" s="105" t="str">
        <f aca="false">IF(AO170=1,COUNTIF($AO$6:AO170,"=1"),"")</f>
        <v/>
      </c>
      <c r="AQ170" s="106" t="str">
        <f aca="false">IF($AO$3="","",IF(AG170=$AO$3,"借",IF(AJ170=$AO$3,"貸","")))</f>
        <v/>
      </c>
    </row>
    <row r="171" customFormat="false" ht="12" hidden="false" customHeight="false" outlineLevel="0" collapsed="false">
      <c r="AA171" s="52" t="n">
        <v>166</v>
      </c>
      <c r="AC171" s="52"/>
      <c r="AD171" s="94" t="str">
        <f aca="false">IF(AC171&lt;&gt;"",VLOOKUP(AC171,$P$5:W$120,8,0),"")</f>
        <v/>
      </c>
      <c r="AF171" s="52" t="str">
        <f aca="false">IF(ISERROR(VALUE(MID(AD171,1,3))),"",VALUE(MID(VLOOKUP(VALUE(MID(AD171,1,3)),$P$5:$W$120,4,0),1,3)))</f>
        <v/>
      </c>
      <c r="AG171" s="94" t="str">
        <f aca="false">IF(AF171&lt;&gt;"",VLOOKUP(AF171,$B$5:$L$106,11,0),"")</f>
        <v/>
      </c>
      <c r="AH171" s="88"/>
      <c r="AI171" s="52" t="str">
        <f aca="false">IF(ISERR(VALUE(MID(AD171,1,3))),"",VALUE(MID(VLOOKUP(VALUE(MID(AD171,1,3)),$P$5:$W$120,6,0),1,3)))</f>
        <v/>
      </c>
      <c r="AJ171" s="94" t="str">
        <f aca="false">IF(AI171&lt;&gt;"",VLOOKUP(AI171,$B$5:$L$106,11,0),"")</f>
        <v/>
      </c>
      <c r="AK171" s="102" t="n">
        <f aca="false">AH171</f>
        <v>0</v>
      </c>
      <c r="AM171" s="103" t="n">
        <f aca="false">IF(AG171=$AM$3,IF($AM$4="借方残",AH171+AM170,AM170-AH171),IF(AJ171=$AM$3,IF($AM$4="借方残",AM170-AK171,AK171+AM170),AM170))</f>
        <v>0</v>
      </c>
      <c r="AO171" s="105" t="str">
        <f aca="false">IF($AO$3="","",IF(OR(AG171=$AO$3,AJ171=$AO$3),1,""))</f>
        <v/>
      </c>
      <c r="AP171" s="105" t="str">
        <f aca="false">IF(AO171=1,COUNTIF($AO$6:AO171,"=1"),"")</f>
        <v/>
      </c>
      <c r="AQ171" s="106" t="str">
        <f aca="false">IF($AO$3="","",IF(AG171=$AO$3,"借",IF(AJ171=$AO$3,"貸","")))</f>
        <v/>
      </c>
    </row>
    <row r="172" customFormat="false" ht="12" hidden="false" customHeight="false" outlineLevel="0" collapsed="false">
      <c r="AA172" s="52" t="n">
        <v>167</v>
      </c>
      <c r="AC172" s="52"/>
      <c r="AD172" s="94" t="str">
        <f aca="false">IF(AC172&lt;&gt;"",VLOOKUP(AC172,$P$5:W$120,8,0),"")</f>
        <v/>
      </c>
      <c r="AF172" s="52" t="str">
        <f aca="false">IF(ISERROR(VALUE(MID(AD172,1,3))),"",VALUE(MID(VLOOKUP(VALUE(MID(AD172,1,3)),$P$5:$W$120,4,0),1,3)))</f>
        <v/>
      </c>
      <c r="AG172" s="94" t="str">
        <f aca="false">IF(AF172&lt;&gt;"",VLOOKUP(AF172,$B$5:$L$106,11,0),"")</f>
        <v/>
      </c>
      <c r="AH172" s="88"/>
      <c r="AI172" s="52" t="str">
        <f aca="false">IF(ISERR(VALUE(MID(AD172,1,3))),"",VALUE(MID(VLOOKUP(VALUE(MID(AD172,1,3)),$P$5:$W$120,6,0),1,3)))</f>
        <v/>
      </c>
      <c r="AJ172" s="94" t="str">
        <f aca="false">IF(AI172&lt;&gt;"",VLOOKUP(AI172,$B$5:$L$106,11,0),"")</f>
        <v/>
      </c>
      <c r="AK172" s="102" t="n">
        <f aca="false">AH172</f>
        <v>0</v>
      </c>
      <c r="AM172" s="103" t="n">
        <f aca="false">IF(AG172=$AM$3,IF($AM$4="借方残",AH172+AM171,AM171-AH172),IF(AJ172=$AM$3,IF($AM$4="借方残",AM171-AK172,AK172+AM171),AM171))</f>
        <v>0</v>
      </c>
      <c r="AO172" s="105" t="str">
        <f aca="false">IF($AO$3="","",IF(OR(AG172=$AO$3,AJ172=$AO$3),1,""))</f>
        <v/>
      </c>
      <c r="AP172" s="105" t="str">
        <f aca="false">IF(AO172=1,COUNTIF($AO$6:AO172,"=1"),"")</f>
        <v/>
      </c>
      <c r="AQ172" s="106" t="str">
        <f aca="false">IF($AO$3="","",IF(AG172=$AO$3,"借",IF(AJ172=$AO$3,"貸","")))</f>
        <v/>
      </c>
    </row>
    <row r="173" customFormat="false" ht="12" hidden="false" customHeight="false" outlineLevel="0" collapsed="false">
      <c r="AA173" s="52" t="n">
        <v>168</v>
      </c>
      <c r="AC173" s="52"/>
      <c r="AD173" s="94" t="str">
        <f aca="false">IF(AC173&lt;&gt;"",VLOOKUP(AC173,$P$5:W$120,8,0),"")</f>
        <v/>
      </c>
      <c r="AF173" s="52" t="str">
        <f aca="false">IF(ISERROR(VALUE(MID(AD173,1,3))),"",VALUE(MID(VLOOKUP(VALUE(MID(AD173,1,3)),$P$5:$W$120,4,0),1,3)))</f>
        <v/>
      </c>
      <c r="AG173" s="94" t="str">
        <f aca="false">IF(AF173&lt;&gt;"",VLOOKUP(AF173,$B$5:$L$106,11,0),"")</f>
        <v/>
      </c>
      <c r="AH173" s="88"/>
      <c r="AI173" s="52" t="str">
        <f aca="false">IF(ISERR(VALUE(MID(AD173,1,3))),"",VALUE(MID(VLOOKUP(VALUE(MID(AD173,1,3)),$P$5:$W$120,6,0),1,3)))</f>
        <v/>
      </c>
      <c r="AJ173" s="94" t="str">
        <f aca="false">IF(AI173&lt;&gt;"",VLOOKUP(AI173,$B$5:$L$106,11,0),"")</f>
        <v/>
      </c>
      <c r="AK173" s="102" t="n">
        <f aca="false">AH173</f>
        <v>0</v>
      </c>
      <c r="AM173" s="103" t="n">
        <f aca="false">IF(AG173=$AM$3,IF($AM$4="借方残",AH173+AM172,AM172-AH173),IF(AJ173=$AM$3,IF($AM$4="借方残",AM172-AK173,AK173+AM172),AM172))</f>
        <v>0</v>
      </c>
      <c r="AO173" s="105" t="str">
        <f aca="false">IF($AO$3="","",IF(OR(AG173=$AO$3,AJ173=$AO$3),1,""))</f>
        <v/>
      </c>
      <c r="AP173" s="105" t="str">
        <f aca="false">IF(AO173=1,COUNTIF($AO$6:AO173,"=1"),"")</f>
        <v/>
      </c>
      <c r="AQ173" s="106" t="str">
        <f aca="false">IF($AO$3="","",IF(AG173=$AO$3,"借",IF(AJ173=$AO$3,"貸","")))</f>
        <v/>
      </c>
    </row>
    <row r="174" customFormat="false" ht="12" hidden="false" customHeight="false" outlineLevel="0" collapsed="false">
      <c r="AA174" s="52" t="n">
        <v>169</v>
      </c>
      <c r="AC174" s="52"/>
      <c r="AD174" s="94" t="str">
        <f aca="false">IF(AC174&lt;&gt;"",VLOOKUP(AC174,$P$5:W$120,8,0),"")</f>
        <v/>
      </c>
      <c r="AF174" s="52" t="str">
        <f aca="false">IF(ISERROR(VALUE(MID(AD174,1,3))),"",VALUE(MID(VLOOKUP(VALUE(MID(AD174,1,3)),$P$5:$W$120,4,0),1,3)))</f>
        <v/>
      </c>
      <c r="AG174" s="94" t="str">
        <f aca="false">IF(AF174&lt;&gt;"",VLOOKUP(AF174,$B$5:$L$106,11,0),"")</f>
        <v/>
      </c>
      <c r="AH174" s="88"/>
      <c r="AI174" s="52" t="str">
        <f aca="false">IF(ISERR(VALUE(MID(AD174,1,3))),"",VALUE(MID(VLOOKUP(VALUE(MID(AD174,1,3)),$P$5:$W$120,6,0),1,3)))</f>
        <v/>
      </c>
      <c r="AJ174" s="94" t="str">
        <f aca="false">IF(AI174&lt;&gt;"",VLOOKUP(AI174,$B$5:$L$106,11,0),"")</f>
        <v/>
      </c>
      <c r="AK174" s="102" t="n">
        <f aca="false">AH174</f>
        <v>0</v>
      </c>
      <c r="AM174" s="103" t="n">
        <f aca="false">IF(AG174=$AM$3,IF($AM$4="借方残",AH174+AM173,AM173-AH174),IF(AJ174=$AM$3,IF($AM$4="借方残",AM173-AK174,AK174+AM173),AM173))</f>
        <v>0</v>
      </c>
      <c r="AO174" s="105" t="str">
        <f aca="false">IF($AO$3="","",IF(OR(AG174=$AO$3,AJ174=$AO$3),1,""))</f>
        <v/>
      </c>
      <c r="AP174" s="105" t="str">
        <f aca="false">IF(AO174=1,COUNTIF($AO$6:AO174,"=1"),"")</f>
        <v/>
      </c>
      <c r="AQ174" s="106" t="str">
        <f aca="false">IF($AO$3="","",IF(AG174=$AO$3,"借",IF(AJ174=$AO$3,"貸","")))</f>
        <v/>
      </c>
    </row>
    <row r="175" customFormat="false" ht="12" hidden="false" customHeight="false" outlineLevel="0" collapsed="false">
      <c r="AA175" s="52" t="n">
        <v>170</v>
      </c>
      <c r="AC175" s="52"/>
      <c r="AD175" s="94" t="str">
        <f aca="false">IF(AC175&lt;&gt;"",VLOOKUP(AC175,$P$5:W$120,8,0),"")</f>
        <v/>
      </c>
      <c r="AF175" s="52" t="str">
        <f aca="false">IF(ISERROR(VALUE(MID(AD175,1,3))),"",VALUE(MID(VLOOKUP(VALUE(MID(AD175,1,3)),$P$5:$W$120,4,0),1,3)))</f>
        <v/>
      </c>
      <c r="AG175" s="94" t="str">
        <f aca="false">IF(AF175&lt;&gt;"",VLOOKUP(AF175,$B$5:$L$106,11,0),"")</f>
        <v/>
      </c>
      <c r="AH175" s="88"/>
      <c r="AI175" s="52" t="str">
        <f aca="false">IF(ISERR(VALUE(MID(AD175,1,3))),"",VALUE(MID(VLOOKUP(VALUE(MID(AD175,1,3)),$P$5:$W$120,6,0),1,3)))</f>
        <v/>
      </c>
      <c r="AJ175" s="94" t="str">
        <f aca="false">IF(AI175&lt;&gt;"",VLOOKUP(AI175,$B$5:$L$106,11,0),"")</f>
        <v/>
      </c>
      <c r="AK175" s="102" t="n">
        <f aca="false">AH175</f>
        <v>0</v>
      </c>
      <c r="AM175" s="103" t="n">
        <f aca="false">IF(AG175=$AM$3,IF($AM$4="借方残",AH175+AM174,AM174-AH175),IF(AJ175=$AM$3,IF($AM$4="借方残",AM174-AK175,AK175+AM174),AM174))</f>
        <v>0</v>
      </c>
      <c r="AO175" s="105" t="str">
        <f aca="false">IF($AO$3="","",IF(OR(AG175=$AO$3,AJ175=$AO$3),1,""))</f>
        <v/>
      </c>
      <c r="AP175" s="105" t="str">
        <f aca="false">IF(AO175=1,COUNTIF($AO$6:AO175,"=1"),"")</f>
        <v/>
      </c>
      <c r="AQ175" s="106" t="str">
        <f aca="false">IF($AO$3="","",IF(AG175=$AO$3,"借",IF(AJ175=$AO$3,"貸","")))</f>
        <v/>
      </c>
    </row>
    <row r="176" customFormat="false" ht="12" hidden="false" customHeight="false" outlineLevel="0" collapsed="false">
      <c r="AA176" s="52" t="n">
        <v>171</v>
      </c>
      <c r="AC176" s="52"/>
      <c r="AD176" s="94" t="str">
        <f aca="false">IF(AC176&lt;&gt;"",VLOOKUP(AC176,$P$5:W$120,8,0),"")</f>
        <v/>
      </c>
      <c r="AF176" s="52" t="str">
        <f aca="false">IF(ISERROR(VALUE(MID(AD176,1,3))),"",VALUE(MID(VLOOKUP(VALUE(MID(AD176,1,3)),$P$5:$W$120,4,0),1,3)))</f>
        <v/>
      </c>
      <c r="AG176" s="94" t="str">
        <f aca="false">IF(AF176&lt;&gt;"",VLOOKUP(AF176,$B$5:$L$106,11,0),"")</f>
        <v/>
      </c>
      <c r="AH176" s="88"/>
      <c r="AI176" s="52" t="str">
        <f aca="false">IF(ISERR(VALUE(MID(AD176,1,3))),"",VALUE(MID(VLOOKUP(VALUE(MID(AD176,1,3)),$P$5:$W$120,6,0),1,3)))</f>
        <v/>
      </c>
      <c r="AJ176" s="94" t="str">
        <f aca="false">IF(AI176&lt;&gt;"",VLOOKUP(AI176,$B$5:$L$106,11,0),"")</f>
        <v/>
      </c>
      <c r="AK176" s="102" t="n">
        <f aca="false">AH176</f>
        <v>0</v>
      </c>
      <c r="AM176" s="103" t="n">
        <f aca="false">IF(AG176=$AM$3,IF($AM$4="借方残",AH176+AM175,AM175-AH176),IF(AJ176=$AM$3,IF($AM$4="借方残",AM175-AK176,AK176+AM175),AM175))</f>
        <v>0</v>
      </c>
      <c r="AO176" s="105" t="str">
        <f aca="false">IF($AO$3="","",IF(OR(AG176=$AO$3,AJ176=$AO$3),1,""))</f>
        <v/>
      </c>
      <c r="AP176" s="105" t="str">
        <f aca="false">IF(AO176=1,COUNTIF($AO$6:AO176,"=1"),"")</f>
        <v/>
      </c>
      <c r="AQ176" s="106" t="str">
        <f aca="false">IF($AO$3="","",IF(AG176=$AO$3,"借",IF(AJ176=$AO$3,"貸","")))</f>
        <v/>
      </c>
    </row>
    <row r="177" customFormat="false" ht="12" hidden="false" customHeight="false" outlineLevel="0" collapsed="false">
      <c r="AA177" s="52" t="n">
        <v>172</v>
      </c>
      <c r="AC177" s="52"/>
      <c r="AD177" s="94" t="str">
        <f aca="false">IF(AC177&lt;&gt;"",VLOOKUP(AC177,$P$5:W$120,8,0),"")</f>
        <v/>
      </c>
      <c r="AF177" s="52" t="str">
        <f aca="false">IF(ISERROR(VALUE(MID(AD177,1,3))),"",VALUE(MID(VLOOKUP(VALUE(MID(AD177,1,3)),$P$5:$W$120,4,0),1,3)))</f>
        <v/>
      </c>
      <c r="AG177" s="94" t="str">
        <f aca="false">IF(AF177&lt;&gt;"",VLOOKUP(AF177,$B$5:$L$106,11,0),"")</f>
        <v/>
      </c>
      <c r="AH177" s="88"/>
      <c r="AI177" s="52" t="str">
        <f aca="false">IF(ISERR(VALUE(MID(AD177,1,3))),"",VALUE(MID(VLOOKUP(VALUE(MID(AD177,1,3)),$P$5:$W$120,6,0),1,3)))</f>
        <v/>
      </c>
      <c r="AJ177" s="94" t="str">
        <f aca="false">IF(AI177&lt;&gt;"",VLOOKUP(AI177,$B$5:$L$106,11,0),"")</f>
        <v/>
      </c>
      <c r="AK177" s="102" t="n">
        <f aca="false">AH177</f>
        <v>0</v>
      </c>
      <c r="AM177" s="103" t="n">
        <f aca="false">IF(AG177=$AM$3,IF($AM$4="借方残",AH177+AM176,AM176-AH177),IF(AJ177=$AM$3,IF($AM$4="借方残",AM176-AK177,AK177+AM176),AM176))</f>
        <v>0</v>
      </c>
      <c r="AO177" s="105" t="str">
        <f aca="false">IF($AO$3="","",IF(OR(AG177=$AO$3,AJ177=$AO$3),1,""))</f>
        <v/>
      </c>
      <c r="AP177" s="105" t="str">
        <f aca="false">IF(AO177=1,COUNTIF($AO$6:AO177,"=1"),"")</f>
        <v/>
      </c>
      <c r="AQ177" s="106" t="str">
        <f aca="false">IF($AO$3="","",IF(AG177=$AO$3,"借",IF(AJ177=$AO$3,"貸","")))</f>
        <v/>
      </c>
    </row>
    <row r="178" customFormat="false" ht="12" hidden="false" customHeight="false" outlineLevel="0" collapsed="false">
      <c r="AA178" s="52" t="n">
        <v>173</v>
      </c>
      <c r="AC178" s="52"/>
      <c r="AD178" s="94" t="str">
        <f aca="false">IF(AC178&lt;&gt;"",VLOOKUP(AC178,$P$5:W$120,8,0),"")</f>
        <v/>
      </c>
      <c r="AF178" s="52" t="str">
        <f aca="false">IF(ISERROR(VALUE(MID(AD178,1,3))),"",VALUE(MID(VLOOKUP(VALUE(MID(AD178,1,3)),$P$5:$W$120,4,0),1,3)))</f>
        <v/>
      </c>
      <c r="AG178" s="94" t="str">
        <f aca="false">IF(AF178&lt;&gt;"",VLOOKUP(AF178,$B$5:$L$106,11,0),"")</f>
        <v/>
      </c>
      <c r="AH178" s="88"/>
      <c r="AI178" s="52" t="str">
        <f aca="false">IF(ISERR(VALUE(MID(AD178,1,3))),"",VALUE(MID(VLOOKUP(VALUE(MID(AD178,1,3)),$P$5:$W$120,6,0),1,3)))</f>
        <v/>
      </c>
      <c r="AJ178" s="94" t="str">
        <f aca="false">IF(AI178&lt;&gt;"",VLOOKUP(AI178,$B$5:$L$106,11,0),"")</f>
        <v/>
      </c>
      <c r="AK178" s="102" t="n">
        <f aca="false">AH178</f>
        <v>0</v>
      </c>
      <c r="AM178" s="103" t="n">
        <f aca="false">IF(AG178=$AM$3,IF($AM$4="借方残",AH178+AM177,AM177-AH178),IF(AJ178=$AM$3,IF($AM$4="借方残",AM177-AK178,AK178+AM177),AM177))</f>
        <v>0</v>
      </c>
      <c r="AO178" s="105" t="str">
        <f aca="false">IF($AO$3="","",IF(OR(AG178=$AO$3,AJ178=$AO$3),1,""))</f>
        <v/>
      </c>
      <c r="AP178" s="105" t="str">
        <f aca="false">IF(AO178=1,COUNTIF($AO$6:AO178,"=1"),"")</f>
        <v/>
      </c>
      <c r="AQ178" s="106" t="str">
        <f aca="false">IF($AO$3="","",IF(AG178=$AO$3,"借",IF(AJ178=$AO$3,"貸","")))</f>
        <v/>
      </c>
    </row>
    <row r="179" customFormat="false" ht="12" hidden="false" customHeight="false" outlineLevel="0" collapsed="false">
      <c r="AA179" s="52" t="n">
        <v>174</v>
      </c>
      <c r="AC179" s="52"/>
      <c r="AD179" s="94" t="str">
        <f aca="false">IF(AC179&lt;&gt;"",VLOOKUP(AC179,$P$5:W$120,8,0),"")</f>
        <v/>
      </c>
      <c r="AF179" s="52" t="str">
        <f aca="false">IF(ISERROR(VALUE(MID(AD179,1,3))),"",VALUE(MID(VLOOKUP(VALUE(MID(AD179,1,3)),$P$5:$W$120,4,0),1,3)))</f>
        <v/>
      </c>
      <c r="AG179" s="94" t="str">
        <f aca="false">IF(AF179&lt;&gt;"",VLOOKUP(AF179,$B$5:$L$106,11,0),"")</f>
        <v/>
      </c>
      <c r="AH179" s="88"/>
      <c r="AI179" s="52" t="str">
        <f aca="false">IF(ISERR(VALUE(MID(AD179,1,3))),"",VALUE(MID(VLOOKUP(VALUE(MID(AD179,1,3)),$P$5:$W$120,6,0),1,3)))</f>
        <v/>
      </c>
      <c r="AJ179" s="94" t="str">
        <f aca="false">IF(AI179&lt;&gt;"",VLOOKUP(AI179,$B$5:$L$106,11,0),"")</f>
        <v/>
      </c>
      <c r="AK179" s="102" t="n">
        <f aca="false">AH179</f>
        <v>0</v>
      </c>
      <c r="AM179" s="103" t="n">
        <f aca="false">IF(AG179=$AM$3,IF($AM$4="借方残",AH179+AM178,AM178-AH179),IF(AJ179=$AM$3,IF($AM$4="借方残",AM178-AK179,AK179+AM178),AM178))</f>
        <v>0</v>
      </c>
      <c r="AO179" s="105" t="str">
        <f aca="false">IF($AO$3="","",IF(OR(AG179=$AO$3,AJ179=$AO$3),1,""))</f>
        <v/>
      </c>
      <c r="AP179" s="105" t="str">
        <f aca="false">IF(AO179=1,COUNTIF($AO$6:AO179,"=1"),"")</f>
        <v/>
      </c>
      <c r="AQ179" s="106" t="str">
        <f aca="false">IF($AO$3="","",IF(AG179=$AO$3,"借",IF(AJ179=$AO$3,"貸","")))</f>
        <v/>
      </c>
    </row>
    <row r="180" customFormat="false" ht="12" hidden="false" customHeight="false" outlineLevel="0" collapsed="false">
      <c r="AA180" s="52" t="n">
        <v>175</v>
      </c>
      <c r="AC180" s="52"/>
      <c r="AD180" s="94" t="str">
        <f aca="false">IF(AC180&lt;&gt;"",VLOOKUP(AC180,$P$5:W$120,8,0),"")</f>
        <v/>
      </c>
      <c r="AF180" s="52" t="str">
        <f aca="false">IF(ISERROR(VALUE(MID(AD180,1,3))),"",VALUE(MID(VLOOKUP(VALUE(MID(AD180,1,3)),$P$5:$W$120,4,0),1,3)))</f>
        <v/>
      </c>
      <c r="AG180" s="94" t="str">
        <f aca="false">IF(AF180&lt;&gt;"",VLOOKUP(AF180,$B$5:$L$106,11,0),"")</f>
        <v/>
      </c>
      <c r="AH180" s="88"/>
      <c r="AI180" s="52" t="str">
        <f aca="false">IF(ISERR(VALUE(MID(AD180,1,3))),"",VALUE(MID(VLOOKUP(VALUE(MID(AD180,1,3)),$P$5:$W$120,6,0),1,3)))</f>
        <v/>
      </c>
      <c r="AJ180" s="94" t="str">
        <f aca="false">IF(AI180&lt;&gt;"",VLOOKUP(AI180,$B$5:$L$106,11,0),"")</f>
        <v/>
      </c>
      <c r="AK180" s="102" t="n">
        <f aca="false">AH180</f>
        <v>0</v>
      </c>
      <c r="AM180" s="103" t="n">
        <f aca="false">IF(AG180=$AM$3,IF($AM$4="借方残",AH180+AM179,AM179-AH180),IF(AJ180=$AM$3,IF($AM$4="借方残",AM179-AK180,AK180+AM179),AM179))</f>
        <v>0</v>
      </c>
      <c r="AO180" s="105" t="str">
        <f aca="false">IF($AO$3="","",IF(OR(AG180=$AO$3,AJ180=$AO$3),1,""))</f>
        <v/>
      </c>
      <c r="AP180" s="105" t="str">
        <f aca="false">IF(AO180=1,COUNTIF($AO$6:AO180,"=1"),"")</f>
        <v/>
      </c>
      <c r="AQ180" s="106" t="str">
        <f aca="false">IF($AO$3="","",IF(AG180=$AO$3,"借",IF(AJ180=$AO$3,"貸","")))</f>
        <v/>
      </c>
    </row>
    <row r="181" customFormat="false" ht="12" hidden="false" customHeight="false" outlineLevel="0" collapsed="false">
      <c r="AA181" s="52" t="n">
        <v>176</v>
      </c>
      <c r="AC181" s="52"/>
      <c r="AD181" s="94" t="str">
        <f aca="false">IF(AC181&lt;&gt;"",VLOOKUP(AC181,$P$5:W$120,8,0),"")</f>
        <v/>
      </c>
      <c r="AF181" s="52" t="str">
        <f aca="false">IF(ISERROR(VALUE(MID(AD181,1,3))),"",VALUE(MID(VLOOKUP(VALUE(MID(AD181,1,3)),$P$5:$W$120,4,0),1,3)))</f>
        <v/>
      </c>
      <c r="AG181" s="94" t="str">
        <f aca="false">IF(AF181&lt;&gt;"",VLOOKUP(AF181,$B$5:$L$106,11,0),"")</f>
        <v/>
      </c>
      <c r="AH181" s="88"/>
      <c r="AI181" s="52" t="str">
        <f aca="false">IF(ISERR(VALUE(MID(AD181,1,3))),"",VALUE(MID(VLOOKUP(VALUE(MID(AD181,1,3)),$P$5:$W$120,6,0),1,3)))</f>
        <v/>
      </c>
      <c r="AJ181" s="94" t="str">
        <f aca="false">IF(AI181&lt;&gt;"",VLOOKUP(AI181,$B$5:$L$106,11,0),"")</f>
        <v/>
      </c>
      <c r="AK181" s="102" t="n">
        <f aca="false">AH181</f>
        <v>0</v>
      </c>
      <c r="AM181" s="103" t="n">
        <f aca="false">IF(AG181=$AM$3,IF($AM$4="借方残",AH181+AM180,AM180-AH181),IF(AJ181=$AM$3,IF($AM$4="借方残",AM180-AK181,AK181+AM180),AM180))</f>
        <v>0</v>
      </c>
      <c r="AO181" s="105" t="str">
        <f aca="false">IF($AO$3="","",IF(OR(AG181=$AO$3,AJ181=$AO$3),1,""))</f>
        <v/>
      </c>
      <c r="AP181" s="105" t="str">
        <f aca="false">IF(AO181=1,COUNTIF($AO$6:AO181,"=1"),"")</f>
        <v/>
      </c>
      <c r="AQ181" s="106" t="str">
        <f aca="false">IF($AO$3="","",IF(AG181=$AO$3,"借",IF(AJ181=$AO$3,"貸","")))</f>
        <v/>
      </c>
    </row>
    <row r="182" customFormat="false" ht="12" hidden="false" customHeight="false" outlineLevel="0" collapsed="false">
      <c r="AA182" s="52" t="n">
        <v>177</v>
      </c>
      <c r="AC182" s="52"/>
      <c r="AD182" s="94" t="str">
        <f aca="false">IF(AC182&lt;&gt;"",VLOOKUP(AC182,$P$5:W$120,8,0),"")</f>
        <v/>
      </c>
      <c r="AF182" s="52" t="str">
        <f aca="false">IF(ISERROR(VALUE(MID(AD182,1,3))),"",VALUE(MID(VLOOKUP(VALUE(MID(AD182,1,3)),$P$5:$W$120,4,0),1,3)))</f>
        <v/>
      </c>
      <c r="AG182" s="94" t="str">
        <f aca="false">IF(AF182&lt;&gt;"",VLOOKUP(AF182,$B$5:$L$106,11,0),"")</f>
        <v/>
      </c>
      <c r="AH182" s="88"/>
      <c r="AI182" s="52" t="str">
        <f aca="false">IF(ISERR(VALUE(MID(AD182,1,3))),"",VALUE(MID(VLOOKUP(VALUE(MID(AD182,1,3)),$P$5:$W$120,6,0),1,3)))</f>
        <v/>
      </c>
      <c r="AJ182" s="94" t="str">
        <f aca="false">IF(AI182&lt;&gt;"",VLOOKUP(AI182,$B$5:$L$106,11,0),"")</f>
        <v/>
      </c>
      <c r="AK182" s="102" t="n">
        <f aca="false">AH182</f>
        <v>0</v>
      </c>
      <c r="AM182" s="103" t="n">
        <f aca="false">IF(AG182=$AM$3,IF($AM$4="借方残",AH182+AM181,AM181-AH182),IF(AJ182=$AM$3,IF($AM$4="借方残",AM181-AK182,AK182+AM181),AM181))</f>
        <v>0</v>
      </c>
      <c r="AO182" s="105" t="str">
        <f aca="false">IF($AO$3="","",IF(OR(AG182=$AO$3,AJ182=$AO$3),1,""))</f>
        <v/>
      </c>
      <c r="AP182" s="105" t="str">
        <f aca="false">IF(AO182=1,COUNTIF($AO$6:AO182,"=1"),"")</f>
        <v/>
      </c>
      <c r="AQ182" s="106" t="str">
        <f aca="false">IF($AO$3="","",IF(AG182=$AO$3,"借",IF(AJ182=$AO$3,"貸","")))</f>
        <v/>
      </c>
    </row>
    <row r="183" customFormat="false" ht="12" hidden="false" customHeight="false" outlineLevel="0" collapsed="false">
      <c r="AA183" s="52" t="n">
        <v>178</v>
      </c>
      <c r="AC183" s="52"/>
      <c r="AD183" s="94" t="str">
        <f aca="false">IF(AC183&lt;&gt;"",VLOOKUP(AC183,$P$5:W$120,8,0),"")</f>
        <v/>
      </c>
      <c r="AF183" s="52" t="str">
        <f aca="false">IF(ISERROR(VALUE(MID(AD183,1,3))),"",VALUE(MID(VLOOKUP(VALUE(MID(AD183,1,3)),$P$5:$W$120,4,0),1,3)))</f>
        <v/>
      </c>
      <c r="AG183" s="94" t="str">
        <f aca="false">IF(AF183&lt;&gt;"",VLOOKUP(AF183,$B$5:$L$106,11,0),"")</f>
        <v/>
      </c>
      <c r="AH183" s="88"/>
      <c r="AI183" s="52" t="str">
        <f aca="false">IF(ISERR(VALUE(MID(AD183,1,3))),"",VALUE(MID(VLOOKUP(VALUE(MID(AD183,1,3)),$P$5:$W$120,6,0),1,3)))</f>
        <v/>
      </c>
      <c r="AJ183" s="94" t="str">
        <f aca="false">IF(AI183&lt;&gt;"",VLOOKUP(AI183,$B$5:$L$106,11,0),"")</f>
        <v/>
      </c>
      <c r="AK183" s="102" t="n">
        <f aca="false">AH183</f>
        <v>0</v>
      </c>
      <c r="AM183" s="103" t="n">
        <f aca="false">IF(AG183=$AM$3,IF($AM$4="借方残",AH183+AM182,AM182-AH183),IF(AJ183=$AM$3,IF($AM$4="借方残",AM182-AK183,AK183+AM182),AM182))</f>
        <v>0</v>
      </c>
      <c r="AO183" s="105" t="str">
        <f aca="false">IF($AO$3="","",IF(OR(AG183=$AO$3,AJ183=$AO$3),1,""))</f>
        <v/>
      </c>
      <c r="AP183" s="105" t="str">
        <f aca="false">IF(AO183=1,COUNTIF($AO$6:AO183,"=1"),"")</f>
        <v/>
      </c>
      <c r="AQ183" s="106" t="str">
        <f aca="false">IF($AO$3="","",IF(AG183=$AO$3,"借",IF(AJ183=$AO$3,"貸","")))</f>
        <v/>
      </c>
    </row>
    <row r="184" customFormat="false" ht="12" hidden="false" customHeight="false" outlineLevel="0" collapsed="false">
      <c r="AA184" s="52" t="n">
        <v>179</v>
      </c>
      <c r="AC184" s="52"/>
      <c r="AD184" s="94" t="str">
        <f aca="false">IF(AC184&lt;&gt;"",VLOOKUP(AC184,$P$5:W$120,8,0),"")</f>
        <v/>
      </c>
      <c r="AF184" s="52" t="str">
        <f aca="false">IF(ISERROR(VALUE(MID(AD184,1,3))),"",VALUE(MID(VLOOKUP(VALUE(MID(AD184,1,3)),$P$5:$W$120,4,0),1,3)))</f>
        <v/>
      </c>
      <c r="AG184" s="94" t="str">
        <f aca="false">IF(AF184&lt;&gt;"",VLOOKUP(AF184,$B$5:$L$106,11,0),"")</f>
        <v/>
      </c>
      <c r="AH184" s="88"/>
      <c r="AI184" s="52" t="str">
        <f aca="false">IF(ISERR(VALUE(MID(AD184,1,3))),"",VALUE(MID(VLOOKUP(VALUE(MID(AD184,1,3)),$P$5:$W$120,6,0),1,3)))</f>
        <v/>
      </c>
      <c r="AJ184" s="94" t="str">
        <f aca="false">IF(AI184&lt;&gt;"",VLOOKUP(AI184,$B$5:$L$106,11,0),"")</f>
        <v/>
      </c>
      <c r="AK184" s="102" t="n">
        <f aca="false">AH184</f>
        <v>0</v>
      </c>
      <c r="AM184" s="103" t="n">
        <f aca="false">IF(AG184=$AM$3,IF($AM$4="借方残",AH184+AM183,AM183-AH184),IF(AJ184=$AM$3,IF($AM$4="借方残",AM183-AK184,AK184+AM183),AM183))</f>
        <v>0</v>
      </c>
      <c r="AO184" s="105" t="str">
        <f aca="false">IF($AO$3="","",IF(OR(AG184=$AO$3,AJ184=$AO$3),1,""))</f>
        <v/>
      </c>
      <c r="AP184" s="105" t="str">
        <f aca="false">IF(AO184=1,COUNTIF($AO$6:AO184,"=1"),"")</f>
        <v/>
      </c>
      <c r="AQ184" s="106" t="str">
        <f aca="false">IF($AO$3="","",IF(AG184=$AO$3,"借",IF(AJ184=$AO$3,"貸","")))</f>
        <v/>
      </c>
    </row>
    <row r="185" customFormat="false" ht="12" hidden="false" customHeight="false" outlineLevel="0" collapsed="false">
      <c r="AA185" s="52" t="n">
        <v>180</v>
      </c>
      <c r="AC185" s="52"/>
      <c r="AD185" s="94" t="str">
        <f aca="false">IF(AC185&lt;&gt;"",VLOOKUP(AC185,$P$5:W$120,8,0),"")</f>
        <v/>
      </c>
      <c r="AF185" s="52" t="str">
        <f aca="false">IF(ISERROR(VALUE(MID(AD185,1,3))),"",VALUE(MID(VLOOKUP(VALUE(MID(AD185,1,3)),$P$5:$W$120,4,0),1,3)))</f>
        <v/>
      </c>
      <c r="AG185" s="94" t="str">
        <f aca="false">IF(AF185&lt;&gt;"",VLOOKUP(AF185,$B$5:$L$106,11,0),"")</f>
        <v/>
      </c>
      <c r="AH185" s="88"/>
      <c r="AI185" s="52" t="str">
        <f aca="false">IF(ISERR(VALUE(MID(AD185,1,3))),"",VALUE(MID(VLOOKUP(VALUE(MID(AD185,1,3)),$P$5:$W$120,6,0),1,3)))</f>
        <v/>
      </c>
      <c r="AJ185" s="94" t="str">
        <f aca="false">IF(AI185&lt;&gt;"",VLOOKUP(AI185,$B$5:$L$106,11,0),"")</f>
        <v/>
      </c>
      <c r="AK185" s="102" t="n">
        <f aca="false">AH185</f>
        <v>0</v>
      </c>
      <c r="AM185" s="103" t="n">
        <f aca="false">IF(AG185=$AM$3,IF($AM$4="借方残",AH185+AM184,AM184-AH185),IF(AJ185=$AM$3,IF($AM$4="借方残",AM184-AK185,AK185+AM184),AM184))</f>
        <v>0</v>
      </c>
      <c r="AO185" s="105" t="str">
        <f aca="false">IF($AO$3="","",IF(OR(AG185=$AO$3,AJ185=$AO$3),1,""))</f>
        <v/>
      </c>
      <c r="AP185" s="105" t="str">
        <f aca="false">IF(AO185=1,COUNTIF($AO$6:AO185,"=1"),"")</f>
        <v/>
      </c>
      <c r="AQ185" s="106" t="str">
        <f aca="false">IF($AO$3="","",IF(AG185=$AO$3,"借",IF(AJ185=$AO$3,"貸","")))</f>
        <v/>
      </c>
    </row>
    <row r="186" customFormat="false" ht="12" hidden="false" customHeight="false" outlineLevel="0" collapsed="false">
      <c r="AA186" s="52" t="n">
        <v>181</v>
      </c>
      <c r="AC186" s="52"/>
      <c r="AD186" s="94" t="str">
        <f aca="false">IF(AC186&lt;&gt;"",VLOOKUP(AC186,$P$5:W$120,8,0),"")</f>
        <v/>
      </c>
      <c r="AF186" s="52" t="str">
        <f aca="false">IF(ISERROR(VALUE(MID(AD186,1,3))),"",VALUE(MID(VLOOKUP(VALUE(MID(AD186,1,3)),$P$5:$W$120,4,0),1,3)))</f>
        <v/>
      </c>
      <c r="AG186" s="94" t="str">
        <f aca="false">IF(AF186&lt;&gt;"",VLOOKUP(AF186,$B$5:$L$106,11,0),"")</f>
        <v/>
      </c>
      <c r="AH186" s="88"/>
      <c r="AI186" s="52" t="str">
        <f aca="false">IF(ISERR(VALUE(MID(AD186,1,3))),"",VALUE(MID(VLOOKUP(VALUE(MID(AD186,1,3)),$P$5:$W$120,6,0),1,3)))</f>
        <v/>
      </c>
      <c r="AJ186" s="94" t="str">
        <f aca="false">IF(AI186&lt;&gt;"",VLOOKUP(AI186,$B$5:$L$106,11,0),"")</f>
        <v/>
      </c>
      <c r="AK186" s="102" t="n">
        <f aca="false">AH186</f>
        <v>0</v>
      </c>
      <c r="AM186" s="103" t="n">
        <f aca="false">IF(AG186=$AM$3,IF($AM$4="借方残",AH186+AM185,AM185-AH186),IF(AJ186=$AM$3,IF($AM$4="借方残",AM185-AK186,AK186+AM185),AM185))</f>
        <v>0</v>
      </c>
      <c r="AO186" s="105" t="str">
        <f aca="false">IF($AO$3="","",IF(OR(AG186=$AO$3,AJ186=$AO$3),1,""))</f>
        <v/>
      </c>
      <c r="AP186" s="105" t="str">
        <f aca="false">IF(AO186=1,COUNTIF($AO$6:AO186,"=1"),"")</f>
        <v/>
      </c>
      <c r="AQ186" s="106" t="str">
        <f aca="false">IF($AO$3="","",IF(AG186=$AO$3,"借",IF(AJ186=$AO$3,"貸","")))</f>
        <v/>
      </c>
    </row>
    <row r="187" customFormat="false" ht="12" hidden="false" customHeight="false" outlineLevel="0" collapsed="false">
      <c r="AA187" s="52" t="n">
        <v>182</v>
      </c>
      <c r="AC187" s="52"/>
      <c r="AD187" s="94" t="str">
        <f aca="false">IF(AC187&lt;&gt;"",VLOOKUP(AC187,$P$5:W$120,8,0),"")</f>
        <v/>
      </c>
      <c r="AF187" s="52" t="str">
        <f aca="false">IF(ISERROR(VALUE(MID(AD187,1,3))),"",VALUE(MID(VLOOKUP(VALUE(MID(AD187,1,3)),$P$5:$W$120,4,0),1,3)))</f>
        <v/>
      </c>
      <c r="AG187" s="94" t="str">
        <f aca="false">IF(AF187&lt;&gt;"",VLOOKUP(AF187,$B$5:$L$106,11,0),"")</f>
        <v/>
      </c>
      <c r="AH187" s="88"/>
      <c r="AI187" s="52" t="str">
        <f aca="false">IF(ISERR(VALUE(MID(AD187,1,3))),"",VALUE(MID(VLOOKUP(VALUE(MID(AD187,1,3)),$P$5:$W$120,6,0),1,3)))</f>
        <v/>
      </c>
      <c r="AJ187" s="94" t="str">
        <f aca="false">IF(AI187&lt;&gt;"",VLOOKUP(AI187,$B$5:$L$106,11,0),"")</f>
        <v/>
      </c>
      <c r="AK187" s="102" t="n">
        <f aca="false">AH187</f>
        <v>0</v>
      </c>
      <c r="AM187" s="103" t="n">
        <f aca="false">IF(AG187=$AM$3,IF($AM$4="借方残",AH187+AM186,AM186-AH187),IF(AJ187=$AM$3,IF($AM$4="借方残",AM186-AK187,AK187+AM186),AM186))</f>
        <v>0</v>
      </c>
      <c r="AO187" s="105" t="str">
        <f aca="false">IF($AO$3="","",IF(OR(AG187=$AO$3,AJ187=$AO$3),1,""))</f>
        <v/>
      </c>
      <c r="AP187" s="105" t="str">
        <f aca="false">IF(AO187=1,COUNTIF($AO$6:AO187,"=1"),"")</f>
        <v/>
      </c>
      <c r="AQ187" s="106" t="str">
        <f aca="false">IF($AO$3="","",IF(AG187=$AO$3,"借",IF(AJ187=$AO$3,"貸","")))</f>
        <v/>
      </c>
    </row>
    <row r="188" customFormat="false" ht="12" hidden="false" customHeight="false" outlineLevel="0" collapsed="false">
      <c r="AA188" s="52" t="n">
        <v>183</v>
      </c>
      <c r="AC188" s="52"/>
      <c r="AD188" s="94" t="str">
        <f aca="false">IF(AC188&lt;&gt;"",VLOOKUP(AC188,$P$5:W$120,8,0),"")</f>
        <v/>
      </c>
      <c r="AF188" s="52" t="str">
        <f aca="false">IF(ISERROR(VALUE(MID(AD188,1,3))),"",VALUE(MID(VLOOKUP(VALUE(MID(AD188,1,3)),$P$5:$W$120,4,0),1,3)))</f>
        <v/>
      </c>
      <c r="AG188" s="94" t="str">
        <f aca="false">IF(AF188&lt;&gt;"",VLOOKUP(AF188,$B$5:$L$106,11,0),"")</f>
        <v/>
      </c>
      <c r="AH188" s="88"/>
      <c r="AI188" s="52" t="str">
        <f aca="false">IF(ISERR(VALUE(MID(AD188,1,3))),"",VALUE(MID(VLOOKUP(VALUE(MID(AD188,1,3)),$P$5:$W$120,6,0),1,3)))</f>
        <v/>
      </c>
      <c r="AJ188" s="94" t="str">
        <f aca="false">IF(AI188&lt;&gt;"",VLOOKUP(AI188,$B$5:$L$106,11,0),"")</f>
        <v/>
      </c>
      <c r="AK188" s="102" t="n">
        <f aca="false">AH188</f>
        <v>0</v>
      </c>
      <c r="AM188" s="103" t="n">
        <f aca="false">IF(AG188=$AM$3,IF($AM$4="借方残",AH188+AM187,AM187-AH188),IF(AJ188=$AM$3,IF($AM$4="借方残",AM187-AK188,AK188+AM187),AM187))</f>
        <v>0</v>
      </c>
      <c r="AO188" s="105" t="str">
        <f aca="false">IF($AO$3="","",IF(OR(AG188=$AO$3,AJ188=$AO$3),1,""))</f>
        <v/>
      </c>
      <c r="AP188" s="105" t="str">
        <f aca="false">IF(AO188=1,COUNTIF($AO$6:AO188,"=1"),"")</f>
        <v/>
      </c>
      <c r="AQ188" s="106" t="str">
        <f aca="false">IF($AO$3="","",IF(AG188=$AO$3,"借",IF(AJ188=$AO$3,"貸","")))</f>
        <v/>
      </c>
    </row>
    <row r="189" customFormat="false" ht="12" hidden="false" customHeight="false" outlineLevel="0" collapsed="false">
      <c r="AA189" s="52" t="n">
        <v>184</v>
      </c>
      <c r="AC189" s="52"/>
      <c r="AD189" s="94" t="str">
        <f aca="false">IF(AC189&lt;&gt;"",VLOOKUP(AC189,$P$5:W$120,8,0),"")</f>
        <v/>
      </c>
      <c r="AF189" s="52" t="str">
        <f aca="false">IF(ISERROR(VALUE(MID(AD189,1,3))),"",VALUE(MID(VLOOKUP(VALUE(MID(AD189,1,3)),$P$5:$W$120,4,0),1,3)))</f>
        <v/>
      </c>
      <c r="AG189" s="94" t="str">
        <f aca="false">IF(AF189&lt;&gt;"",VLOOKUP(AF189,$B$5:$L$106,11,0),"")</f>
        <v/>
      </c>
      <c r="AH189" s="88"/>
      <c r="AI189" s="52" t="str">
        <f aca="false">IF(ISERR(VALUE(MID(AD189,1,3))),"",VALUE(MID(VLOOKUP(VALUE(MID(AD189,1,3)),$P$5:$W$120,6,0),1,3)))</f>
        <v/>
      </c>
      <c r="AJ189" s="94" t="str">
        <f aca="false">IF(AI189&lt;&gt;"",VLOOKUP(AI189,$B$5:$L$106,11,0),"")</f>
        <v/>
      </c>
      <c r="AK189" s="102" t="n">
        <f aca="false">AH189</f>
        <v>0</v>
      </c>
      <c r="AM189" s="103" t="n">
        <f aca="false">IF(AG189=$AM$3,IF($AM$4="借方残",AH189+AM188,AM188-AH189),IF(AJ189=$AM$3,IF($AM$4="借方残",AM188-AK189,AK189+AM188),AM188))</f>
        <v>0</v>
      </c>
      <c r="AO189" s="105" t="str">
        <f aca="false">IF($AO$3="","",IF(OR(AG189=$AO$3,AJ189=$AO$3),1,""))</f>
        <v/>
      </c>
      <c r="AP189" s="105" t="str">
        <f aca="false">IF(AO189=1,COUNTIF($AO$6:AO189,"=1"),"")</f>
        <v/>
      </c>
      <c r="AQ189" s="106" t="str">
        <f aca="false">IF($AO$3="","",IF(AG189=$AO$3,"借",IF(AJ189=$AO$3,"貸","")))</f>
        <v/>
      </c>
    </row>
    <row r="190" customFormat="false" ht="12" hidden="false" customHeight="false" outlineLevel="0" collapsed="false">
      <c r="AA190" s="52" t="n">
        <v>185</v>
      </c>
      <c r="AC190" s="52"/>
      <c r="AD190" s="94" t="str">
        <f aca="false">IF(AC190&lt;&gt;"",VLOOKUP(AC190,$P$5:W$120,8,0),"")</f>
        <v/>
      </c>
      <c r="AF190" s="52" t="str">
        <f aca="false">IF(ISERROR(VALUE(MID(AD190,1,3))),"",VALUE(MID(VLOOKUP(VALUE(MID(AD190,1,3)),$P$5:$W$120,4,0),1,3)))</f>
        <v/>
      </c>
      <c r="AG190" s="94" t="str">
        <f aca="false">IF(AF190&lt;&gt;"",VLOOKUP(AF190,$B$5:$L$106,11,0),"")</f>
        <v/>
      </c>
      <c r="AH190" s="88"/>
      <c r="AI190" s="52" t="str">
        <f aca="false">IF(ISERR(VALUE(MID(AD190,1,3))),"",VALUE(MID(VLOOKUP(VALUE(MID(AD190,1,3)),$P$5:$W$120,6,0),1,3)))</f>
        <v/>
      </c>
      <c r="AJ190" s="94" t="str">
        <f aca="false">IF(AI190&lt;&gt;"",VLOOKUP(AI190,$B$5:$L$106,11,0),"")</f>
        <v/>
      </c>
      <c r="AK190" s="102" t="n">
        <f aca="false">AH190</f>
        <v>0</v>
      </c>
      <c r="AM190" s="103" t="n">
        <f aca="false">IF(AG190=$AM$3,IF($AM$4="借方残",AH190+AM189,AM189-AH190),IF(AJ190=$AM$3,IF($AM$4="借方残",AM189-AK190,AK190+AM189),AM189))</f>
        <v>0</v>
      </c>
      <c r="AO190" s="105" t="str">
        <f aca="false">IF($AO$3="","",IF(OR(AG190=$AO$3,AJ190=$AO$3),1,""))</f>
        <v/>
      </c>
      <c r="AP190" s="105" t="str">
        <f aca="false">IF(AO190=1,COUNTIF($AO$6:AO190,"=1"),"")</f>
        <v/>
      </c>
      <c r="AQ190" s="106" t="str">
        <f aca="false">IF($AO$3="","",IF(AG190=$AO$3,"借",IF(AJ190=$AO$3,"貸","")))</f>
        <v/>
      </c>
    </row>
    <row r="191" customFormat="false" ht="12" hidden="false" customHeight="false" outlineLevel="0" collapsed="false">
      <c r="AA191" s="52" t="n">
        <v>186</v>
      </c>
      <c r="AC191" s="52"/>
      <c r="AD191" s="94" t="str">
        <f aca="false">IF(AC191&lt;&gt;"",VLOOKUP(AC191,$P$5:W$120,8,0),"")</f>
        <v/>
      </c>
      <c r="AF191" s="52" t="str">
        <f aca="false">IF(ISERROR(VALUE(MID(AD191,1,3))),"",VALUE(MID(VLOOKUP(VALUE(MID(AD191,1,3)),$P$5:$W$120,4,0),1,3)))</f>
        <v/>
      </c>
      <c r="AG191" s="94" t="str">
        <f aca="false">IF(AF191&lt;&gt;"",VLOOKUP(AF191,$B$5:$L$106,11,0),"")</f>
        <v/>
      </c>
      <c r="AH191" s="88"/>
      <c r="AI191" s="52" t="str">
        <f aca="false">IF(ISERR(VALUE(MID(AD191,1,3))),"",VALUE(MID(VLOOKUP(VALUE(MID(AD191,1,3)),$P$5:$W$120,6,0),1,3)))</f>
        <v/>
      </c>
      <c r="AJ191" s="94" t="str">
        <f aca="false">IF(AI191&lt;&gt;"",VLOOKUP(AI191,$B$5:$L$106,11,0),"")</f>
        <v/>
      </c>
      <c r="AK191" s="102" t="n">
        <f aca="false">AH191</f>
        <v>0</v>
      </c>
      <c r="AM191" s="103" t="n">
        <f aca="false">IF(AG191=$AM$3,IF($AM$4="借方残",AH191+AM190,AM190-AH191),IF(AJ191=$AM$3,IF($AM$4="借方残",AM190-AK191,AK191+AM190),AM190))</f>
        <v>0</v>
      </c>
      <c r="AO191" s="105" t="str">
        <f aca="false">IF($AO$3="","",IF(OR(AG191=$AO$3,AJ191=$AO$3),1,""))</f>
        <v/>
      </c>
      <c r="AP191" s="105" t="str">
        <f aca="false">IF(AO191=1,COUNTIF($AO$6:AO191,"=1"),"")</f>
        <v/>
      </c>
      <c r="AQ191" s="106" t="str">
        <f aca="false">IF($AO$3="","",IF(AG191=$AO$3,"借",IF(AJ191=$AO$3,"貸","")))</f>
        <v/>
      </c>
    </row>
    <row r="192" customFormat="false" ht="12" hidden="false" customHeight="false" outlineLevel="0" collapsed="false">
      <c r="AA192" s="52" t="n">
        <v>187</v>
      </c>
      <c r="AC192" s="52"/>
      <c r="AD192" s="94" t="str">
        <f aca="false">IF(AC192&lt;&gt;"",VLOOKUP(AC192,$P$5:W$120,8,0),"")</f>
        <v/>
      </c>
      <c r="AF192" s="52" t="str">
        <f aca="false">IF(ISERROR(VALUE(MID(AD192,1,3))),"",VALUE(MID(VLOOKUP(VALUE(MID(AD192,1,3)),$P$5:$W$120,4,0),1,3)))</f>
        <v/>
      </c>
      <c r="AG192" s="94" t="str">
        <f aca="false">IF(AF192&lt;&gt;"",VLOOKUP(AF192,$B$5:$L$106,11,0),"")</f>
        <v/>
      </c>
      <c r="AH192" s="88"/>
      <c r="AI192" s="52" t="str">
        <f aca="false">IF(ISERR(VALUE(MID(AD192,1,3))),"",VALUE(MID(VLOOKUP(VALUE(MID(AD192,1,3)),$P$5:$W$120,6,0),1,3)))</f>
        <v/>
      </c>
      <c r="AJ192" s="94" t="str">
        <f aca="false">IF(AI192&lt;&gt;"",VLOOKUP(AI192,$B$5:$L$106,11,0),"")</f>
        <v/>
      </c>
      <c r="AK192" s="102" t="n">
        <f aca="false">AH192</f>
        <v>0</v>
      </c>
      <c r="AM192" s="103" t="n">
        <f aca="false">IF(AG192=$AM$3,IF($AM$4="借方残",AH192+AM191,AM191-AH192),IF(AJ192=$AM$3,IF($AM$4="借方残",AM191-AK192,AK192+AM191),AM191))</f>
        <v>0</v>
      </c>
      <c r="AO192" s="105" t="str">
        <f aca="false">IF($AO$3="","",IF(OR(AG192=$AO$3,AJ192=$AO$3),1,""))</f>
        <v/>
      </c>
      <c r="AP192" s="105" t="str">
        <f aca="false">IF(AO192=1,COUNTIF($AO$6:AO192,"=1"),"")</f>
        <v/>
      </c>
      <c r="AQ192" s="106" t="str">
        <f aca="false">IF($AO$3="","",IF(AG192=$AO$3,"借",IF(AJ192=$AO$3,"貸","")))</f>
        <v/>
      </c>
    </row>
    <row r="193" customFormat="false" ht="12" hidden="false" customHeight="false" outlineLevel="0" collapsed="false">
      <c r="AA193" s="52" t="n">
        <v>188</v>
      </c>
      <c r="AC193" s="52"/>
      <c r="AD193" s="94" t="str">
        <f aca="false">IF(AC193&lt;&gt;"",VLOOKUP(AC193,$P$5:W$120,8,0),"")</f>
        <v/>
      </c>
      <c r="AF193" s="52" t="str">
        <f aca="false">IF(ISERROR(VALUE(MID(AD193,1,3))),"",VALUE(MID(VLOOKUP(VALUE(MID(AD193,1,3)),$P$5:$W$120,4,0),1,3)))</f>
        <v/>
      </c>
      <c r="AG193" s="94" t="str">
        <f aca="false">IF(AF193&lt;&gt;"",VLOOKUP(AF193,$B$5:$L$106,11,0),"")</f>
        <v/>
      </c>
      <c r="AH193" s="88"/>
      <c r="AI193" s="52" t="str">
        <f aca="false">IF(ISERR(VALUE(MID(AD193,1,3))),"",VALUE(MID(VLOOKUP(VALUE(MID(AD193,1,3)),$P$5:$W$120,6,0),1,3)))</f>
        <v/>
      </c>
      <c r="AJ193" s="94" t="str">
        <f aca="false">IF(AI193&lt;&gt;"",VLOOKUP(AI193,$B$5:$L$106,11,0),"")</f>
        <v/>
      </c>
      <c r="AK193" s="102" t="n">
        <f aca="false">AH193</f>
        <v>0</v>
      </c>
      <c r="AM193" s="103" t="n">
        <f aca="false">IF(AG193=$AM$3,IF($AM$4="借方残",AH193+AM192,AM192-AH193),IF(AJ193=$AM$3,IF($AM$4="借方残",AM192-AK193,AK193+AM192),AM192))</f>
        <v>0</v>
      </c>
      <c r="AO193" s="105" t="str">
        <f aca="false">IF($AO$3="","",IF(OR(AG193=$AO$3,AJ193=$AO$3),1,""))</f>
        <v/>
      </c>
      <c r="AP193" s="105" t="str">
        <f aca="false">IF(AO193=1,COUNTIF($AO$6:AO193,"=1"),"")</f>
        <v/>
      </c>
      <c r="AQ193" s="106" t="str">
        <f aca="false">IF($AO$3="","",IF(AG193=$AO$3,"借",IF(AJ193=$AO$3,"貸","")))</f>
        <v/>
      </c>
    </row>
    <row r="194" customFormat="false" ht="12" hidden="false" customHeight="false" outlineLevel="0" collapsed="false">
      <c r="AA194" s="52" t="n">
        <v>189</v>
      </c>
      <c r="AC194" s="52"/>
      <c r="AD194" s="94" t="str">
        <f aca="false">IF(AC194&lt;&gt;"",VLOOKUP(AC194,$P$5:W$120,8,0),"")</f>
        <v/>
      </c>
      <c r="AF194" s="52" t="str">
        <f aca="false">IF(ISERROR(VALUE(MID(AD194,1,3))),"",VALUE(MID(VLOOKUP(VALUE(MID(AD194,1,3)),$P$5:$W$120,4,0),1,3)))</f>
        <v/>
      </c>
      <c r="AG194" s="94" t="str">
        <f aca="false">IF(AF194&lt;&gt;"",VLOOKUP(AF194,$B$5:$L$106,11,0),"")</f>
        <v/>
      </c>
      <c r="AH194" s="88"/>
      <c r="AI194" s="52" t="str">
        <f aca="false">IF(ISERR(VALUE(MID(AD194,1,3))),"",VALUE(MID(VLOOKUP(VALUE(MID(AD194,1,3)),$P$5:$W$120,6,0),1,3)))</f>
        <v/>
      </c>
      <c r="AJ194" s="94" t="str">
        <f aca="false">IF(AI194&lt;&gt;"",VLOOKUP(AI194,$B$5:$L$106,11,0),"")</f>
        <v/>
      </c>
      <c r="AK194" s="102" t="n">
        <f aca="false">AH194</f>
        <v>0</v>
      </c>
      <c r="AM194" s="103" t="n">
        <f aca="false">IF(AG194=$AM$3,IF($AM$4="借方残",AH194+AM193,AM193-AH194),IF(AJ194=$AM$3,IF($AM$4="借方残",AM193-AK194,AK194+AM193),AM193))</f>
        <v>0</v>
      </c>
      <c r="AO194" s="105" t="str">
        <f aca="false">IF($AO$3="","",IF(OR(AG194=$AO$3,AJ194=$AO$3),1,""))</f>
        <v/>
      </c>
      <c r="AP194" s="105" t="str">
        <f aca="false">IF(AO194=1,COUNTIF($AO$6:AO194,"=1"),"")</f>
        <v/>
      </c>
      <c r="AQ194" s="106" t="str">
        <f aca="false">IF($AO$3="","",IF(AG194=$AO$3,"借",IF(AJ194=$AO$3,"貸","")))</f>
        <v/>
      </c>
    </row>
    <row r="195" customFormat="false" ht="12" hidden="false" customHeight="false" outlineLevel="0" collapsed="false">
      <c r="AA195" s="52" t="n">
        <v>190</v>
      </c>
      <c r="AC195" s="52"/>
      <c r="AD195" s="94" t="str">
        <f aca="false">IF(AC195&lt;&gt;"",VLOOKUP(AC195,$P$5:W$120,8,0),"")</f>
        <v/>
      </c>
      <c r="AF195" s="52" t="str">
        <f aca="false">IF(ISERROR(VALUE(MID(AD195,1,3))),"",VALUE(MID(VLOOKUP(VALUE(MID(AD195,1,3)),$P$5:$W$120,4,0),1,3)))</f>
        <v/>
      </c>
      <c r="AG195" s="94" t="str">
        <f aca="false">IF(AF195&lt;&gt;"",VLOOKUP(AF195,$B$5:$L$106,11,0),"")</f>
        <v/>
      </c>
      <c r="AH195" s="88"/>
      <c r="AI195" s="52" t="str">
        <f aca="false">IF(ISERR(VALUE(MID(AD195,1,3))),"",VALUE(MID(VLOOKUP(VALUE(MID(AD195,1,3)),$P$5:$W$120,6,0),1,3)))</f>
        <v/>
      </c>
      <c r="AJ195" s="94" t="str">
        <f aca="false">IF(AI195&lt;&gt;"",VLOOKUP(AI195,$B$5:$L$106,11,0),"")</f>
        <v/>
      </c>
      <c r="AK195" s="102" t="n">
        <f aca="false">AH195</f>
        <v>0</v>
      </c>
      <c r="AM195" s="103" t="n">
        <f aca="false">IF(AG195=$AM$3,IF($AM$4="借方残",AH195+AM194,AM194-AH195),IF(AJ195=$AM$3,IF($AM$4="借方残",AM194-AK195,AK195+AM194),AM194))</f>
        <v>0</v>
      </c>
      <c r="AO195" s="105" t="str">
        <f aca="false">IF($AO$3="","",IF(OR(AG195=$AO$3,AJ195=$AO$3),1,""))</f>
        <v/>
      </c>
      <c r="AP195" s="105" t="str">
        <f aca="false">IF(AO195=1,COUNTIF($AO$6:AO195,"=1"),"")</f>
        <v/>
      </c>
      <c r="AQ195" s="106" t="str">
        <f aca="false">IF($AO$3="","",IF(AG195=$AO$3,"借",IF(AJ195=$AO$3,"貸","")))</f>
        <v/>
      </c>
    </row>
    <row r="196" customFormat="false" ht="12" hidden="false" customHeight="false" outlineLevel="0" collapsed="false">
      <c r="AA196" s="52" t="n">
        <v>191</v>
      </c>
      <c r="AC196" s="52"/>
      <c r="AD196" s="94" t="str">
        <f aca="false">IF(AC196&lt;&gt;"",VLOOKUP(AC196,$P$5:W$120,8,0),"")</f>
        <v/>
      </c>
      <c r="AF196" s="52" t="str">
        <f aca="false">IF(ISERROR(VALUE(MID(AD196,1,3))),"",VALUE(MID(VLOOKUP(VALUE(MID(AD196,1,3)),$P$5:$W$120,4,0),1,3)))</f>
        <v/>
      </c>
      <c r="AG196" s="94" t="str">
        <f aca="false">IF(AF196&lt;&gt;"",VLOOKUP(AF196,$B$5:$L$106,11,0),"")</f>
        <v/>
      </c>
      <c r="AH196" s="88"/>
      <c r="AI196" s="52" t="str">
        <f aca="false">IF(ISERR(VALUE(MID(AD196,1,3))),"",VALUE(MID(VLOOKUP(VALUE(MID(AD196,1,3)),$P$5:$W$120,6,0),1,3)))</f>
        <v/>
      </c>
      <c r="AJ196" s="94" t="str">
        <f aca="false">IF(AI196&lt;&gt;"",VLOOKUP(AI196,$B$5:$L$106,11,0),"")</f>
        <v/>
      </c>
      <c r="AK196" s="102" t="n">
        <f aca="false">AH196</f>
        <v>0</v>
      </c>
      <c r="AM196" s="103" t="n">
        <f aca="false">IF(AG196=$AM$3,IF($AM$4="借方残",AH196+AM195,AM195-AH196),IF(AJ196=$AM$3,IF($AM$4="借方残",AM195-AK196,AK196+AM195),AM195))</f>
        <v>0</v>
      </c>
      <c r="AO196" s="105" t="str">
        <f aca="false">IF($AO$3="","",IF(OR(AG196=$AO$3,AJ196=$AO$3),1,""))</f>
        <v/>
      </c>
      <c r="AP196" s="105" t="str">
        <f aca="false">IF(AO196=1,COUNTIF($AO$6:AO196,"=1"),"")</f>
        <v/>
      </c>
      <c r="AQ196" s="106" t="str">
        <f aca="false">IF($AO$3="","",IF(AG196=$AO$3,"借",IF(AJ196=$AO$3,"貸","")))</f>
        <v/>
      </c>
    </row>
    <row r="197" customFormat="false" ht="12" hidden="false" customHeight="false" outlineLevel="0" collapsed="false">
      <c r="AA197" s="52" t="n">
        <v>192</v>
      </c>
      <c r="AC197" s="52"/>
      <c r="AD197" s="94" t="str">
        <f aca="false">IF(AC197&lt;&gt;"",VLOOKUP(AC197,$P$5:W$120,8,0),"")</f>
        <v/>
      </c>
      <c r="AF197" s="52" t="str">
        <f aca="false">IF(ISERROR(VALUE(MID(AD197,1,3))),"",VALUE(MID(VLOOKUP(VALUE(MID(AD197,1,3)),$P$5:$W$120,4,0),1,3)))</f>
        <v/>
      </c>
      <c r="AG197" s="94" t="str">
        <f aca="false">IF(AF197&lt;&gt;"",VLOOKUP(AF197,$B$5:$L$106,11,0),"")</f>
        <v/>
      </c>
      <c r="AH197" s="88"/>
      <c r="AI197" s="52" t="str">
        <f aca="false">IF(ISERR(VALUE(MID(AD197,1,3))),"",VALUE(MID(VLOOKUP(VALUE(MID(AD197,1,3)),$P$5:$W$120,6,0),1,3)))</f>
        <v/>
      </c>
      <c r="AJ197" s="94" t="str">
        <f aca="false">IF(AI197&lt;&gt;"",VLOOKUP(AI197,$B$5:$L$106,11,0),"")</f>
        <v/>
      </c>
      <c r="AK197" s="102" t="n">
        <f aca="false">AH197</f>
        <v>0</v>
      </c>
      <c r="AM197" s="103" t="n">
        <f aca="false">IF(AG197=$AM$3,IF($AM$4="借方残",AH197+AM196,AM196-AH197),IF(AJ197=$AM$3,IF($AM$4="借方残",AM196-AK197,AK197+AM196),AM196))</f>
        <v>0</v>
      </c>
      <c r="AO197" s="105" t="str">
        <f aca="false">IF($AO$3="","",IF(OR(AG197=$AO$3,AJ197=$AO$3),1,""))</f>
        <v/>
      </c>
      <c r="AP197" s="105" t="str">
        <f aca="false">IF(AO197=1,COUNTIF($AO$6:AO197,"=1"),"")</f>
        <v/>
      </c>
      <c r="AQ197" s="106" t="str">
        <f aca="false">IF($AO$3="","",IF(AG197=$AO$3,"借",IF(AJ197=$AO$3,"貸","")))</f>
        <v/>
      </c>
    </row>
    <row r="198" customFormat="false" ht="12" hidden="false" customHeight="false" outlineLevel="0" collapsed="false">
      <c r="AA198" s="52" t="n">
        <v>193</v>
      </c>
      <c r="AC198" s="52"/>
      <c r="AD198" s="94" t="str">
        <f aca="false">IF(AC198&lt;&gt;"",VLOOKUP(AC198,$P$5:W$120,8,0),"")</f>
        <v/>
      </c>
      <c r="AF198" s="52" t="str">
        <f aca="false">IF(ISERROR(VALUE(MID(AD198,1,3))),"",VALUE(MID(VLOOKUP(VALUE(MID(AD198,1,3)),$P$5:$W$120,4,0),1,3)))</f>
        <v/>
      </c>
      <c r="AG198" s="94" t="str">
        <f aca="false">IF(AF198&lt;&gt;"",VLOOKUP(AF198,$B$5:$L$106,11,0),"")</f>
        <v/>
      </c>
      <c r="AH198" s="88"/>
      <c r="AI198" s="52" t="str">
        <f aca="false">IF(ISERR(VALUE(MID(AD198,1,3))),"",VALUE(MID(VLOOKUP(VALUE(MID(AD198,1,3)),$P$5:$W$120,6,0),1,3)))</f>
        <v/>
      </c>
      <c r="AJ198" s="94" t="str">
        <f aca="false">IF(AI198&lt;&gt;"",VLOOKUP(AI198,$B$5:$L$106,11,0),"")</f>
        <v/>
      </c>
      <c r="AK198" s="102" t="n">
        <f aca="false">AH198</f>
        <v>0</v>
      </c>
      <c r="AM198" s="103" t="n">
        <f aca="false">IF(AG198=$AM$3,IF($AM$4="借方残",AH198+AM197,AM197-AH198),IF(AJ198=$AM$3,IF($AM$4="借方残",AM197-AK198,AK198+AM197),AM197))</f>
        <v>0</v>
      </c>
      <c r="AO198" s="105" t="str">
        <f aca="false">IF($AO$3="","",IF(OR(AG198=$AO$3,AJ198=$AO$3),1,""))</f>
        <v/>
      </c>
      <c r="AP198" s="105" t="str">
        <f aca="false">IF(AO198=1,COUNTIF($AO$6:AO198,"=1"),"")</f>
        <v/>
      </c>
      <c r="AQ198" s="106" t="str">
        <f aca="false">IF($AO$3="","",IF(AG198=$AO$3,"借",IF(AJ198=$AO$3,"貸","")))</f>
        <v/>
      </c>
    </row>
    <row r="199" customFormat="false" ht="12" hidden="false" customHeight="false" outlineLevel="0" collapsed="false">
      <c r="AA199" s="52" t="n">
        <v>194</v>
      </c>
      <c r="AC199" s="52"/>
      <c r="AD199" s="94" t="str">
        <f aca="false">IF(AC199&lt;&gt;"",VLOOKUP(AC199,$P$5:W$120,8,0),"")</f>
        <v/>
      </c>
      <c r="AF199" s="52" t="str">
        <f aca="false">IF(ISERROR(VALUE(MID(AD199,1,3))),"",VALUE(MID(VLOOKUP(VALUE(MID(AD199,1,3)),$P$5:$W$120,4,0),1,3)))</f>
        <v/>
      </c>
      <c r="AG199" s="94" t="str">
        <f aca="false">IF(AF199&lt;&gt;"",VLOOKUP(AF199,$B$5:$L$106,11,0),"")</f>
        <v/>
      </c>
      <c r="AH199" s="88"/>
      <c r="AI199" s="52" t="str">
        <f aca="false">IF(ISERR(VALUE(MID(AD199,1,3))),"",VALUE(MID(VLOOKUP(VALUE(MID(AD199,1,3)),$P$5:$W$120,6,0),1,3)))</f>
        <v/>
      </c>
      <c r="AJ199" s="94" t="str">
        <f aca="false">IF(AI199&lt;&gt;"",VLOOKUP(AI199,$B$5:$L$106,11,0),"")</f>
        <v/>
      </c>
      <c r="AK199" s="102" t="n">
        <f aca="false">AH199</f>
        <v>0</v>
      </c>
      <c r="AM199" s="103" t="n">
        <f aca="false">IF(AG199=$AM$3,IF($AM$4="借方残",AH199+AM198,AM198-AH199),IF(AJ199=$AM$3,IF($AM$4="借方残",AM198-AK199,AK199+AM198),AM198))</f>
        <v>0</v>
      </c>
      <c r="AO199" s="105" t="str">
        <f aca="false">IF($AO$3="","",IF(OR(AG199=$AO$3,AJ199=$AO$3),1,""))</f>
        <v/>
      </c>
      <c r="AP199" s="105" t="str">
        <f aca="false">IF(AO199=1,COUNTIF($AO$6:AO199,"=1"),"")</f>
        <v/>
      </c>
      <c r="AQ199" s="106" t="str">
        <f aca="false">IF($AO$3="","",IF(AG199=$AO$3,"借",IF(AJ199=$AO$3,"貸","")))</f>
        <v/>
      </c>
    </row>
    <row r="200" customFormat="false" ht="12" hidden="false" customHeight="false" outlineLevel="0" collapsed="false">
      <c r="AA200" s="52" t="n">
        <v>195</v>
      </c>
      <c r="AC200" s="52"/>
      <c r="AD200" s="94" t="str">
        <f aca="false">IF(AC200&lt;&gt;"",VLOOKUP(AC200,$P$5:W$120,8,0),"")</f>
        <v/>
      </c>
      <c r="AF200" s="52" t="str">
        <f aca="false">IF(ISERROR(VALUE(MID(AD200,1,3))),"",VALUE(MID(VLOOKUP(VALUE(MID(AD200,1,3)),$P$5:$W$120,4,0),1,3)))</f>
        <v/>
      </c>
      <c r="AG200" s="94" t="str">
        <f aca="false">IF(AF200&lt;&gt;"",VLOOKUP(AF200,$B$5:$L$106,11,0),"")</f>
        <v/>
      </c>
      <c r="AH200" s="88"/>
      <c r="AI200" s="52" t="str">
        <f aca="false">IF(ISERR(VALUE(MID(AD200,1,3))),"",VALUE(MID(VLOOKUP(VALUE(MID(AD200,1,3)),$P$5:$W$120,6,0),1,3)))</f>
        <v/>
      </c>
      <c r="AJ200" s="94" t="str">
        <f aca="false">IF(AI200&lt;&gt;"",VLOOKUP(AI200,$B$5:$L$106,11,0),"")</f>
        <v/>
      </c>
      <c r="AK200" s="102" t="n">
        <f aca="false">AH200</f>
        <v>0</v>
      </c>
      <c r="AM200" s="103" t="n">
        <f aca="false">IF(AG200=$AM$3,IF($AM$4="借方残",AH200+AM199,AM199-AH200),IF(AJ200=$AM$3,IF($AM$4="借方残",AM199-AK200,AK200+AM199),AM199))</f>
        <v>0</v>
      </c>
      <c r="AO200" s="105" t="str">
        <f aca="false">IF($AO$3="","",IF(OR(AG200=$AO$3,AJ200=$AO$3),1,""))</f>
        <v/>
      </c>
      <c r="AP200" s="105" t="str">
        <f aca="false">IF(AO200=1,COUNTIF($AO$6:AO200,"=1"),"")</f>
        <v/>
      </c>
      <c r="AQ200" s="106" t="str">
        <f aca="false">IF($AO$3="","",IF(AG200=$AO$3,"借",IF(AJ200=$AO$3,"貸","")))</f>
        <v/>
      </c>
    </row>
    <row r="201" customFormat="false" ht="12" hidden="false" customHeight="false" outlineLevel="0" collapsed="false">
      <c r="AA201" s="52" t="n">
        <v>196</v>
      </c>
      <c r="AC201" s="52"/>
      <c r="AD201" s="94" t="str">
        <f aca="false">IF(AC201&lt;&gt;"",VLOOKUP(AC201,$P$5:W$120,8,0),"")</f>
        <v/>
      </c>
      <c r="AF201" s="52" t="str">
        <f aca="false">IF(ISERROR(VALUE(MID(AD201,1,3))),"",VALUE(MID(VLOOKUP(VALUE(MID(AD201,1,3)),$P$5:$W$120,4,0),1,3)))</f>
        <v/>
      </c>
      <c r="AG201" s="94" t="str">
        <f aca="false">IF(AF201&lt;&gt;"",VLOOKUP(AF201,$B$5:$L$106,11,0),"")</f>
        <v/>
      </c>
      <c r="AH201" s="88"/>
      <c r="AI201" s="52" t="str">
        <f aca="false">IF(ISERR(VALUE(MID(AD201,1,3))),"",VALUE(MID(VLOOKUP(VALUE(MID(AD201,1,3)),$P$5:$W$120,6,0),1,3)))</f>
        <v/>
      </c>
      <c r="AJ201" s="94" t="str">
        <f aca="false">IF(AI201&lt;&gt;"",VLOOKUP(AI201,$B$5:$L$106,11,0),"")</f>
        <v/>
      </c>
      <c r="AK201" s="102" t="n">
        <f aca="false">AH201</f>
        <v>0</v>
      </c>
      <c r="AM201" s="103" t="n">
        <f aca="false">IF(AG201=$AM$3,IF($AM$4="借方残",AH201+AM200,AM200-AH201),IF(AJ201=$AM$3,IF($AM$4="借方残",AM200-AK201,AK201+AM200),AM200))</f>
        <v>0</v>
      </c>
      <c r="AO201" s="105" t="str">
        <f aca="false">IF($AO$3="","",IF(OR(AG201=$AO$3,AJ201=$AO$3),1,""))</f>
        <v/>
      </c>
      <c r="AP201" s="105" t="str">
        <f aca="false">IF(AO201=1,COUNTIF($AO$6:AO201,"=1"),"")</f>
        <v/>
      </c>
      <c r="AQ201" s="106" t="str">
        <f aca="false">IF($AO$3="","",IF(AG201=$AO$3,"借",IF(AJ201=$AO$3,"貸","")))</f>
        <v/>
      </c>
    </row>
    <row r="202" customFormat="false" ht="12" hidden="false" customHeight="false" outlineLevel="0" collapsed="false">
      <c r="AA202" s="52" t="n">
        <v>197</v>
      </c>
      <c r="AC202" s="52"/>
      <c r="AD202" s="94" t="str">
        <f aca="false">IF(AC202&lt;&gt;"",VLOOKUP(AC202,$P$5:W$120,8,0),"")</f>
        <v/>
      </c>
      <c r="AF202" s="52" t="str">
        <f aca="false">IF(ISERROR(VALUE(MID(AD202,1,3))),"",VALUE(MID(VLOOKUP(VALUE(MID(AD202,1,3)),$P$5:$W$120,4,0),1,3)))</f>
        <v/>
      </c>
      <c r="AG202" s="94" t="str">
        <f aca="false">IF(AF202&lt;&gt;"",VLOOKUP(AF202,$B$5:$L$106,11,0),"")</f>
        <v/>
      </c>
      <c r="AH202" s="88"/>
      <c r="AI202" s="52" t="str">
        <f aca="false">IF(ISERR(VALUE(MID(AD202,1,3))),"",VALUE(MID(VLOOKUP(VALUE(MID(AD202,1,3)),$P$5:$W$120,6,0),1,3)))</f>
        <v/>
      </c>
      <c r="AJ202" s="94" t="str">
        <f aca="false">IF(AI202&lt;&gt;"",VLOOKUP(AI202,$B$5:$L$106,11,0),"")</f>
        <v/>
      </c>
      <c r="AK202" s="102" t="n">
        <f aca="false">AH202</f>
        <v>0</v>
      </c>
      <c r="AM202" s="103" t="n">
        <f aca="false">IF(AG202=$AM$3,IF($AM$4="借方残",AH202+AM201,AM201-AH202),IF(AJ202=$AM$3,IF($AM$4="借方残",AM201-AK202,AK202+AM201),AM201))</f>
        <v>0</v>
      </c>
      <c r="AO202" s="105" t="str">
        <f aca="false">IF($AO$3="","",IF(OR(AG202=$AO$3,AJ202=$AO$3),1,""))</f>
        <v/>
      </c>
      <c r="AP202" s="105" t="str">
        <f aca="false">IF(AO202=1,COUNTIF($AO$6:AO202,"=1"),"")</f>
        <v/>
      </c>
      <c r="AQ202" s="106" t="str">
        <f aca="false">IF($AO$3="","",IF(AG202=$AO$3,"借",IF(AJ202=$AO$3,"貸","")))</f>
        <v/>
      </c>
    </row>
    <row r="203" customFormat="false" ht="12" hidden="false" customHeight="false" outlineLevel="0" collapsed="false">
      <c r="AA203" s="52" t="n">
        <v>198</v>
      </c>
      <c r="AC203" s="52"/>
      <c r="AD203" s="94" t="str">
        <f aca="false">IF(AC203&lt;&gt;"",VLOOKUP(AC203,$P$5:W$120,8,0),"")</f>
        <v/>
      </c>
      <c r="AF203" s="52" t="str">
        <f aca="false">IF(ISERROR(VALUE(MID(AD203,1,3))),"",VALUE(MID(VLOOKUP(VALUE(MID(AD203,1,3)),$P$5:$W$120,4,0),1,3)))</f>
        <v/>
      </c>
      <c r="AG203" s="94" t="str">
        <f aca="false">IF(AF203&lt;&gt;"",VLOOKUP(AF203,$B$5:$L$106,11,0),"")</f>
        <v/>
      </c>
      <c r="AH203" s="88"/>
      <c r="AI203" s="52" t="str">
        <f aca="false">IF(ISERR(VALUE(MID(AD203,1,3))),"",VALUE(MID(VLOOKUP(VALUE(MID(AD203,1,3)),$P$5:$W$120,6,0),1,3)))</f>
        <v/>
      </c>
      <c r="AJ203" s="94" t="str">
        <f aca="false">IF(AI203&lt;&gt;"",VLOOKUP(AI203,$B$5:$L$106,11,0),"")</f>
        <v/>
      </c>
      <c r="AK203" s="102" t="n">
        <f aca="false">AH203</f>
        <v>0</v>
      </c>
      <c r="AM203" s="103" t="n">
        <f aca="false">IF(AG203=$AM$3,IF($AM$4="借方残",AH203+AM202,AM202-AH203),IF(AJ203=$AM$3,IF($AM$4="借方残",AM202-AK203,AK203+AM202),AM202))</f>
        <v>0</v>
      </c>
      <c r="AO203" s="105" t="str">
        <f aca="false">IF($AO$3="","",IF(OR(AG203=$AO$3,AJ203=$AO$3),1,""))</f>
        <v/>
      </c>
      <c r="AP203" s="105" t="str">
        <f aca="false">IF(AO203=1,COUNTIF($AO$6:AO203,"=1"),"")</f>
        <v/>
      </c>
      <c r="AQ203" s="106" t="str">
        <f aca="false">IF($AO$3="","",IF(AG203=$AO$3,"借",IF(AJ203=$AO$3,"貸","")))</f>
        <v/>
      </c>
    </row>
    <row r="204" customFormat="false" ht="12" hidden="false" customHeight="false" outlineLevel="0" collapsed="false">
      <c r="AA204" s="52" t="n">
        <v>199</v>
      </c>
      <c r="AC204" s="52"/>
      <c r="AD204" s="94" t="str">
        <f aca="false">IF(AC204&lt;&gt;"",VLOOKUP(AC204,$P$5:W$120,8,0),"")</f>
        <v/>
      </c>
      <c r="AF204" s="52" t="str">
        <f aca="false">IF(ISERROR(VALUE(MID(AD204,1,3))),"",VALUE(MID(VLOOKUP(VALUE(MID(AD204,1,3)),$P$5:$W$120,4,0),1,3)))</f>
        <v/>
      </c>
      <c r="AG204" s="94" t="str">
        <f aca="false">IF(AF204&lt;&gt;"",VLOOKUP(AF204,$B$5:$L$106,11,0),"")</f>
        <v/>
      </c>
      <c r="AH204" s="88"/>
      <c r="AI204" s="52" t="str">
        <f aca="false">IF(ISERR(VALUE(MID(AD204,1,3))),"",VALUE(MID(VLOOKUP(VALUE(MID(AD204,1,3)),$P$5:$W$120,6,0),1,3)))</f>
        <v/>
      </c>
      <c r="AJ204" s="94" t="str">
        <f aca="false">IF(AI204&lt;&gt;"",VLOOKUP(AI204,$B$5:$L$106,11,0),"")</f>
        <v/>
      </c>
      <c r="AK204" s="102" t="n">
        <f aca="false">AH204</f>
        <v>0</v>
      </c>
      <c r="AM204" s="103" t="n">
        <f aca="false">IF(AG204=$AM$3,IF($AM$4="借方残",AH204+AM203,AM203-AH204),IF(AJ204=$AM$3,IF($AM$4="借方残",AM203-AK204,AK204+AM203),AM203))</f>
        <v>0</v>
      </c>
      <c r="AO204" s="105" t="str">
        <f aca="false">IF($AO$3="","",IF(OR(AG204=$AO$3,AJ204=$AO$3),1,""))</f>
        <v/>
      </c>
      <c r="AP204" s="105" t="str">
        <f aca="false">IF(AO204=1,COUNTIF($AO$6:AO204,"=1"),"")</f>
        <v/>
      </c>
      <c r="AQ204" s="106" t="str">
        <f aca="false">IF($AO$3="","",IF(AG204=$AO$3,"借",IF(AJ204=$AO$3,"貸","")))</f>
        <v/>
      </c>
    </row>
    <row r="205" customFormat="false" ht="12" hidden="false" customHeight="false" outlineLevel="0" collapsed="false">
      <c r="AA205" s="52" t="n">
        <v>200</v>
      </c>
      <c r="AC205" s="52"/>
      <c r="AD205" s="94" t="str">
        <f aca="false">IF(AC205&lt;&gt;"",VLOOKUP(AC205,$P$5:W$120,8,0),"")</f>
        <v/>
      </c>
      <c r="AF205" s="52" t="str">
        <f aca="false">IF(ISERROR(VALUE(MID(AD205,1,3))),"",VALUE(MID(VLOOKUP(VALUE(MID(AD205,1,3)),$P$5:$W$120,4,0),1,3)))</f>
        <v/>
      </c>
      <c r="AG205" s="94" t="str">
        <f aca="false">IF(AF205&lt;&gt;"",VLOOKUP(AF205,$B$5:$L$106,11,0),"")</f>
        <v/>
      </c>
      <c r="AH205" s="88"/>
      <c r="AI205" s="52" t="str">
        <f aca="false">IF(ISERR(VALUE(MID(AD205,1,3))),"",VALUE(MID(VLOOKUP(VALUE(MID(AD205,1,3)),$P$5:$W$120,6,0),1,3)))</f>
        <v/>
      </c>
      <c r="AJ205" s="94" t="str">
        <f aca="false">IF(AI205&lt;&gt;"",VLOOKUP(AI205,$B$5:$L$106,11,0),"")</f>
        <v/>
      </c>
      <c r="AK205" s="102" t="n">
        <f aca="false">AH205</f>
        <v>0</v>
      </c>
      <c r="AM205" s="103" t="n">
        <f aca="false">IF(AG205=$AM$3,IF($AM$4="借方残",AH205+AM204,AM204-AH205),IF(AJ205=$AM$3,IF($AM$4="借方残",AM204-AK205,AK205+AM204),AM204))</f>
        <v>0</v>
      </c>
      <c r="AO205" s="105" t="str">
        <f aca="false">IF($AO$3="","",IF(OR(AG205=$AO$3,AJ205=$AO$3),1,""))</f>
        <v/>
      </c>
      <c r="AP205" s="105" t="str">
        <f aca="false">IF(AO205=1,COUNTIF($AO$6:AO205,"=1"),"")</f>
        <v/>
      </c>
      <c r="AQ205" s="106" t="str">
        <f aca="false">IF($AO$3="","",IF(AG205=$AO$3,"借",IF(AJ205=$AO$3,"貸","")))</f>
        <v/>
      </c>
    </row>
    <row r="206" customFormat="false" ht="12" hidden="false" customHeight="false" outlineLevel="0" collapsed="false">
      <c r="AA206" s="52" t="n">
        <v>201</v>
      </c>
      <c r="AC206" s="52"/>
      <c r="AD206" s="94" t="str">
        <f aca="false">IF(AC206&lt;&gt;"",VLOOKUP(AC206,$P$5:W$120,8,0),"")</f>
        <v/>
      </c>
      <c r="AF206" s="52" t="str">
        <f aca="false">IF(ISERROR(VALUE(MID(AD206,1,3))),"",VALUE(MID(VLOOKUP(VALUE(MID(AD206,1,3)),$P$5:$W$120,4,0),1,3)))</f>
        <v/>
      </c>
      <c r="AG206" s="94" t="str">
        <f aca="false">IF(AF206&lt;&gt;"",VLOOKUP(AF206,$B$5:$L$106,11,0),"")</f>
        <v/>
      </c>
      <c r="AH206" s="88"/>
      <c r="AI206" s="52" t="str">
        <f aca="false">IF(ISERR(VALUE(MID(AD206,1,3))),"",VALUE(MID(VLOOKUP(VALUE(MID(AD206,1,3)),$P$5:$W$120,6,0),1,3)))</f>
        <v/>
      </c>
      <c r="AJ206" s="94" t="str">
        <f aca="false">IF(AI206&lt;&gt;"",VLOOKUP(AI206,$B$5:$L$106,11,0),"")</f>
        <v/>
      </c>
      <c r="AK206" s="102" t="n">
        <f aca="false">AH206</f>
        <v>0</v>
      </c>
      <c r="AM206" s="103" t="n">
        <f aca="false">IF(AG206=$AM$3,IF($AM$4="借方残",AH206+AM205,AM205-AH206),IF(AJ206=$AM$3,IF($AM$4="借方残",AM205-AK206,AK206+AM205),AM205))</f>
        <v>0</v>
      </c>
      <c r="AO206" s="105" t="str">
        <f aca="false">IF($AO$3="","",IF(OR(AG206=$AO$3,AJ206=$AO$3),1,""))</f>
        <v/>
      </c>
      <c r="AP206" s="105" t="str">
        <f aca="false">IF(AO206=1,COUNTIF($AO$6:AO206,"=1"),"")</f>
        <v/>
      </c>
      <c r="AQ206" s="106" t="str">
        <f aca="false">IF($AO$3="","",IF(AG206=$AO$3,"借",IF(AJ206=$AO$3,"貸","")))</f>
        <v/>
      </c>
    </row>
    <row r="207" customFormat="false" ht="12" hidden="false" customHeight="false" outlineLevel="0" collapsed="false">
      <c r="AA207" s="52" t="n">
        <v>202</v>
      </c>
      <c r="AC207" s="52"/>
      <c r="AD207" s="94" t="str">
        <f aca="false">IF(AC207&lt;&gt;"",VLOOKUP(AC207,$P$5:W$120,8,0),"")</f>
        <v/>
      </c>
      <c r="AF207" s="52" t="str">
        <f aca="false">IF(ISERROR(VALUE(MID(AD207,1,3))),"",VALUE(MID(VLOOKUP(VALUE(MID(AD207,1,3)),$P$5:$W$120,4,0),1,3)))</f>
        <v/>
      </c>
      <c r="AG207" s="94" t="str">
        <f aca="false">IF(AF207&lt;&gt;"",VLOOKUP(AF207,$B$5:$L$106,11,0),"")</f>
        <v/>
      </c>
      <c r="AH207" s="88"/>
      <c r="AI207" s="52" t="str">
        <f aca="false">IF(ISERR(VALUE(MID(AD207,1,3))),"",VALUE(MID(VLOOKUP(VALUE(MID(AD207,1,3)),$P$5:$W$120,6,0),1,3)))</f>
        <v/>
      </c>
      <c r="AJ207" s="94" t="str">
        <f aca="false">IF(AI207&lt;&gt;"",VLOOKUP(AI207,$B$5:$L$106,11,0),"")</f>
        <v/>
      </c>
      <c r="AK207" s="102" t="n">
        <f aca="false">AH207</f>
        <v>0</v>
      </c>
      <c r="AM207" s="103" t="n">
        <f aca="false">IF(AG207=$AM$3,IF($AM$4="借方残",AH207+AM206,AM206-AH207),IF(AJ207=$AM$3,IF($AM$4="借方残",AM206-AK207,AK207+AM206),AM206))</f>
        <v>0</v>
      </c>
      <c r="AO207" s="105" t="str">
        <f aca="false">IF($AO$3="","",IF(OR(AG207=$AO$3,AJ207=$AO$3),1,""))</f>
        <v/>
      </c>
      <c r="AP207" s="105" t="str">
        <f aca="false">IF(AO207=1,COUNTIF($AO$6:AO207,"=1"),"")</f>
        <v/>
      </c>
      <c r="AQ207" s="106" t="str">
        <f aca="false">IF($AO$3="","",IF(AG207=$AO$3,"借",IF(AJ207=$AO$3,"貸","")))</f>
        <v/>
      </c>
    </row>
    <row r="208" customFormat="false" ht="12" hidden="false" customHeight="false" outlineLevel="0" collapsed="false">
      <c r="AA208" s="52" t="n">
        <v>203</v>
      </c>
      <c r="AC208" s="52"/>
      <c r="AD208" s="94" t="str">
        <f aca="false">IF(AC208&lt;&gt;"",VLOOKUP(AC208,$P$5:W$120,8,0),"")</f>
        <v/>
      </c>
      <c r="AF208" s="52" t="str">
        <f aca="false">IF(ISERROR(VALUE(MID(AD208,1,3))),"",VALUE(MID(VLOOKUP(VALUE(MID(AD208,1,3)),$P$5:$W$120,4,0),1,3)))</f>
        <v/>
      </c>
      <c r="AG208" s="94" t="str">
        <f aca="false">IF(AF208&lt;&gt;"",VLOOKUP(AF208,$B$5:$L$106,11,0),"")</f>
        <v/>
      </c>
      <c r="AH208" s="88"/>
      <c r="AI208" s="52" t="str">
        <f aca="false">IF(ISERR(VALUE(MID(AD208,1,3))),"",VALUE(MID(VLOOKUP(VALUE(MID(AD208,1,3)),$P$5:$W$120,6,0),1,3)))</f>
        <v/>
      </c>
      <c r="AJ208" s="94" t="str">
        <f aca="false">IF(AI208&lt;&gt;"",VLOOKUP(AI208,$B$5:$L$106,11,0),"")</f>
        <v/>
      </c>
      <c r="AK208" s="102" t="n">
        <f aca="false">AH208</f>
        <v>0</v>
      </c>
      <c r="AM208" s="103" t="n">
        <f aca="false">IF(AG208=$AM$3,IF($AM$4="借方残",AH208+AM207,AM207-AH208),IF(AJ208=$AM$3,IF($AM$4="借方残",AM207-AK208,AK208+AM207),AM207))</f>
        <v>0</v>
      </c>
      <c r="AO208" s="105" t="str">
        <f aca="false">IF($AO$3="","",IF(OR(AG208=$AO$3,AJ208=$AO$3),1,""))</f>
        <v/>
      </c>
      <c r="AP208" s="105" t="str">
        <f aca="false">IF(AO208=1,COUNTIF($AO$6:AO208,"=1"),"")</f>
        <v/>
      </c>
      <c r="AQ208" s="106" t="str">
        <f aca="false">IF($AO$3="","",IF(AG208=$AO$3,"借",IF(AJ208=$AO$3,"貸","")))</f>
        <v/>
      </c>
    </row>
    <row r="209" customFormat="false" ht="12" hidden="false" customHeight="false" outlineLevel="0" collapsed="false">
      <c r="AA209" s="52" t="n">
        <v>204</v>
      </c>
      <c r="AC209" s="52"/>
      <c r="AD209" s="94" t="str">
        <f aca="false">IF(AC209&lt;&gt;"",VLOOKUP(AC209,$P$5:W$120,8,0),"")</f>
        <v/>
      </c>
      <c r="AF209" s="52" t="str">
        <f aca="false">IF(ISERROR(VALUE(MID(AD209,1,3))),"",VALUE(MID(VLOOKUP(VALUE(MID(AD209,1,3)),$P$5:$W$120,4,0),1,3)))</f>
        <v/>
      </c>
      <c r="AG209" s="94" t="str">
        <f aca="false">IF(AF209&lt;&gt;"",VLOOKUP(AF209,$B$5:$L$106,11,0),"")</f>
        <v/>
      </c>
      <c r="AH209" s="88"/>
      <c r="AI209" s="52" t="str">
        <f aca="false">IF(ISERR(VALUE(MID(AD209,1,3))),"",VALUE(MID(VLOOKUP(VALUE(MID(AD209,1,3)),$P$5:$W$120,6,0),1,3)))</f>
        <v/>
      </c>
      <c r="AJ209" s="94" t="str">
        <f aca="false">IF(AI209&lt;&gt;"",VLOOKUP(AI209,$B$5:$L$106,11,0),"")</f>
        <v/>
      </c>
      <c r="AK209" s="102" t="n">
        <f aca="false">AH209</f>
        <v>0</v>
      </c>
      <c r="AM209" s="103" t="n">
        <f aca="false">IF(AG209=$AM$3,IF($AM$4="借方残",AH209+AM208,AM208-AH209),IF(AJ209=$AM$3,IF($AM$4="借方残",AM208-AK209,AK209+AM208),AM208))</f>
        <v>0</v>
      </c>
      <c r="AO209" s="105" t="str">
        <f aca="false">IF($AO$3="","",IF(OR(AG209=$AO$3,AJ209=$AO$3),1,""))</f>
        <v/>
      </c>
      <c r="AP209" s="105" t="str">
        <f aca="false">IF(AO209=1,COUNTIF($AO$6:AO209,"=1"),"")</f>
        <v/>
      </c>
      <c r="AQ209" s="106" t="str">
        <f aca="false">IF($AO$3="","",IF(AG209=$AO$3,"借",IF(AJ209=$AO$3,"貸","")))</f>
        <v/>
      </c>
    </row>
    <row r="210" customFormat="false" ht="12" hidden="false" customHeight="false" outlineLevel="0" collapsed="false">
      <c r="AA210" s="52" t="n">
        <v>205</v>
      </c>
      <c r="AC210" s="52"/>
      <c r="AD210" s="94" t="str">
        <f aca="false">IF(AC210&lt;&gt;"",VLOOKUP(AC210,$P$5:W$120,8,0),"")</f>
        <v/>
      </c>
      <c r="AF210" s="52" t="str">
        <f aca="false">IF(ISERROR(VALUE(MID(AD210,1,3))),"",VALUE(MID(VLOOKUP(VALUE(MID(AD210,1,3)),$P$5:$W$120,4,0),1,3)))</f>
        <v/>
      </c>
      <c r="AG210" s="94" t="str">
        <f aca="false">IF(AF210&lt;&gt;"",VLOOKUP(AF210,$B$5:$L$106,11,0),"")</f>
        <v/>
      </c>
      <c r="AH210" s="88"/>
      <c r="AI210" s="52" t="str">
        <f aca="false">IF(ISERR(VALUE(MID(AD210,1,3))),"",VALUE(MID(VLOOKUP(VALUE(MID(AD210,1,3)),$P$5:$W$120,6,0),1,3)))</f>
        <v/>
      </c>
      <c r="AJ210" s="94" t="str">
        <f aca="false">IF(AI210&lt;&gt;"",VLOOKUP(AI210,$B$5:$L$106,11,0),"")</f>
        <v/>
      </c>
      <c r="AK210" s="102" t="n">
        <f aca="false">AH210</f>
        <v>0</v>
      </c>
      <c r="AM210" s="103" t="n">
        <f aca="false">IF(AG210=$AM$3,IF($AM$4="借方残",AH210+AM209,AM209-AH210),IF(AJ210=$AM$3,IF($AM$4="借方残",AM209-AK210,AK210+AM209),AM209))</f>
        <v>0</v>
      </c>
      <c r="AO210" s="105" t="str">
        <f aca="false">IF($AO$3="","",IF(OR(AG210=$AO$3,AJ210=$AO$3),1,""))</f>
        <v/>
      </c>
      <c r="AP210" s="105" t="str">
        <f aca="false">IF(AO210=1,COUNTIF($AO$6:AO210,"=1"),"")</f>
        <v/>
      </c>
      <c r="AQ210" s="106" t="str">
        <f aca="false">IF($AO$3="","",IF(AG210=$AO$3,"借",IF(AJ210=$AO$3,"貸","")))</f>
        <v/>
      </c>
    </row>
    <row r="211" customFormat="false" ht="12" hidden="false" customHeight="false" outlineLevel="0" collapsed="false">
      <c r="AA211" s="52" t="n">
        <v>206</v>
      </c>
      <c r="AC211" s="52"/>
      <c r="AD211" s="94" t="str">
        <f aca="false">IF(AC211&lt;&gt;"",VLOOKUP(AC211,$P$5:W$120,8,0),"")</f>
        <v/>
      </c>
      <c r="AF211" s="52" t="str">
        <f aca="false">IF(ISERROR(VALUE(MID(AD211,1,3))),"",VALUE(MID(VLOOKUP(VALUE(MID(AD211,1,3)),$P$5:$W$120,4,0),1,3)))</f>
        <v/>
      </c>
      <c r="AG211" s="94" t="str">
        <f aca="false">IF(AF211&lt;&gt;"",VLOOKUP(AF211,$B$5:$L$106,11,0),"")</f>
        <v/>
      </c>
      <c r="AH211" s="88"/>
      <c r="AI211" s="52" t="str">
        <f aca="false">IF(ISERR(VALUE(MID(AD211,1,3))),"",VALUE(MID(VLOOKUP(VALUE(MID(AD211,1,3)),$P$5:$W$120,6,0),1,3)))</f>
        <v/>
      </c>
      <c r="AJ211" s="94" t="str">
        <f aca="false">IF(AI211&lt;&gt;"",VLOOKUP(AI211,$B$5:$L$106,11,0),"")</f>
        <v/>
      </c>
      <c r="AK211" s="102" t="n">
        <f aca="false">AH211</f>
        <v>0</v>
      </c>
      <c r="AM211" s="103" t="n">
        <f aca="false">IF(AG211=$AM$3,IF($AM$4="借方残",AH211+AM210,AM210-AH211),IF(AJ211=$AM$3,IF($AM$4="借方残",AM210-AK211,AK211+AM210),AM210))</f>
        <v>0</v>
      </c>
      <c r="AO211" s="105" t="str">
        <f aca="false">IF($AO$3="","",IF(OR(AG211=$AO$3,AJ211=$AO$3),1,""))</f>
        <v/>
      </c>
      <c r="AP211" s="105" t="str">
        <f aca="false">IF(AO211=1,COUNTIF($AO$6:AO211,"=1"),"")</f>
        <v/>
      </c>
      <c r="AQ211" s="106" t="str">
        <f aca="false">IF($AO$3="","",IF(AG211=$AO$3,"借",IF(AJ211=$AO$3,"貸","")))</f>
        <v/>
      </c>
    </row>
    <row r="212" customFormat="false" ht="12" hidden="false" customHeight="false" outlineLevel="0" collapsed="false">
      <c r="AA212" s="52" t="n">
        <v>207</v>
      </c>
      <c r="AC212" s="52"/>
      <c r="AD212" s="94" t="str">
        <f aca="false">IF(AC212&lt;&gt;"",VLOOKUP(AC212,$P$5:W$120,8,0),"")</f>
        <v/>
      </c>
      <c r="AF212" s="52" t="str">
        <f aca="false">IF(ISERROR(VALUE(MID(AD212,1,3))),"",VALUE(MID(VLOOKUP(VALUE(MID(AD212,1,3)),$P$5:$W$120,4,0),1,3)))</f>
        <v/>
      </c>
      <c r="AG212" s="94" t="str">
        <f aca="false">IF(AF212&lt;&gt;"",VLOOKUP(AF212,$B$5:$L$106,11,0),"")</f>
        <v/>
      </c>
      <c r="AH212" s="88"/>
      <c r="AI212" s="52" t="str">
        <f aca="false">IF(ISERR(VALUE(MID(AD212,1,3))),"",VALUE(MID(VLOOKUP(VALUE(MID(AD212,1,3)),$P$5:$W$120,6,0),1,3)))</f>
        <v/>
      </c>
      <c r="AJ212" s="94" t="str">
        <f aca="false">IF(AI212&lt;&gt;"",VLOOKUP(AI212,$B$5:$L$106,11,0),"")</f>
        <v/>
      </c>
      <c r="AK212" s="102" t="n">
        <f aca="false">AH212</f>
        <v>0</v>
      </c>
      <c r="AM212" s="103" t="n">
        <f aca="false">IF(AG212=$AM$3,IF($AM$4="借方残",AH212+AM211,AM211-AH212),IF(AJ212=$AM$3,IF($AM$4="借方残",AM211-AK212,AK212+AM211),AM211))</f>
        <v>0</v>
      </c>
      <c r="AO212" s="105" t="str">
        <f aca="false">IF($AO$3="","",IF(OR(AG212=$AO$3,AJ212=$AO$3),1,""))</f>
        <v/>
      </c>
      <c r="AP212" s="105" t="str">
        <f aca="false">IF(AO212=1,COUNTIF($AO$6:AO212,"=1"),"")</f>
        <v/>
      </c>
      <c r="AQ212" s="106" t="str">
        <f aca="false">IF($AO$3="","",IF(AG212=$AO$3,"借",IF(AJ212=$AO$3,"貸","")))</f>
        <v/>
      </c>
    </row>
    <row r="213" customFormat="false" ht="12" hidden="false" customHeight="false" outlineLevel="0" collapsed="false">
      <c r="AA213" s="52" t="n">
        <v>208</v>
      </c>
      <c r="AC213" s="52"/>
      <c r="AD213" s="94" t="str">
        <f aca="false">IF(AC213&lt;&gt;"",VLOOKUP(AC213,$P$5:W$120,8,0),"")</f>
        <v/>
      </c>
      <c r="AF213" s="52" t="str">
        <f aca="false">IF(ISERROR(VALUE(MID(AD213,1,3))),"",VALUE(MID(VLOOKUP(VALUE(MID(AD213,1,3)),$P$5:$W$120,4,0),1,3)))</f>
        <v/>
      </c>
      <c r="AG213" s="94" t="str">
        <f aca="false">IF(AF213&lt;&gt;"",VLOOKUP(AF213,$B$5:$L$106,11,0),"")</f>
        <v/>
      </c>
      <c r="AH213" s="88"/>
      <c r="AI213" s="52" t="str">
        <f aca="false">IF(ISERR(VALUE(MID(AD213,1,3))),"",VALUE(MID(VLOOKUP(VALUE(MID(AD213,1,3)),$P$5:$W$120,6,0),1,3)))</f>
        <v/>
      </c>
      <c r="AJ213" s="94" t="str">
        <f aca="false">IF(AI213&lt;&gt;"",VLOOKUP(AI213,$B$5:$L$106,11,0),"")</f>
        <v/>
      </c>
      <c r="AK213" s="102" t="n">
        <f aca="false">AH213</f>
        <v>0</v>
      </c>
      <c r="AM213" s="103" t="n">
        <f aca="false">IF(AG213=$AM$3,IF($AM$4="借方残",AH213+AM212,AM212-AH213),IF(AJ213=$AM$3,IF($AM$4="借方残",AM212-AK213,AK213+AM212),AM212))</f>
        <v>0</v>
      </c>
      <c r="AO213" s="105" t="str">
        <f aca="false">IF($AO$3="","",IF(OR(AG213=$AO$3,AJ213=$AO$3),1,""))</f>
        <v/>
      </c>
      <c r="AP213" s="105" t="str">
        <f aca="false">IF(AO213=1,COUNTIF($AO$6:AO213,"=1"),"")</f>
        <v/>
      </c>
      <c r="AQ213" s="106" t="str">
        <f aca="false">IF($AO$3="","",IF(AG213=$AO$3,"借",IF(AJ213=$AO$3,"貸","")))</f>
        <v/>
      </c>
    </row>
    <row r="214" customFormat="false" ht="12" hidden="false" customHeight="false" outlineLevel="0" collapsed="false">
      <c r="AA214" s="52" t="n">
        <v>209</v>
      </c>
      <c r="AC214" s="52"/>
      <c r="AD214" s="94" t="str">
        <f aca="false">IF(AC214&lt;&gt;"",VLOOKUP(AC214,$P$5:W$120,8,0),"")</f>
        <v/>
      </c>
      <c r="AF214" s="52" t="str">
        <f aca="false">IF(ISERROR(VALUE(MID(AD214,1,3))),"",VALUE(MID(VLOOKUP(VALUE(MID(AD214,1,3)),$P$5:$W$120,4,0),1,3)))</f>
        <v/>
      </c>
      <c r="AG214" s="94" t="str">
        <f aca="false">IF(AF214&lt;&gt;"",VLOOKUP(AF214,$B$5:$L$106,11,0),"")</f>
        <v/>
      </c>
      <c r="AH214" s="88"/>
      <c r="AI214" s="52" t="str">
        <f aca="false">IF(ISERR(VALUE(MID(AD214,1,3))),"",VALUE(MID(VLOOKUP(VALUE(MID(AD214,1,3)),$P$5:$W$120,6,0),1,3)))</f>
        <v/>
      </c>
      <c r="AJ214" s="94" t="str">
        <f aca="false">IF(AI214&lt;&gt;"",VLOOKUP(AI214,$B$5:$L$106,11,0),"")</f>
        <v/>
      </c>
      <c r="AK214" s="102" t="n">
        <f aca="false">AH214</f>
        <v>0</v>
      </c>
      <c r="AM214" s="103" t="n">
        <f aca="false">IF(AG214=$AM$3,IF($AM$4="借方残",AH214+AM213,AM213-AH214),IF(AJ214=$AM$3,IF($AM$4="借方残",AM213-AK214,AK214+AM213),AM213))</f>
        <v>0</v>
      </c>
      <c r="AO214" s="105" t="str">
        <f aca="false">IF($AO$3="","",IF(OR(AG214=$AO$3,AJ214=$AO$3),1,""))</f>
        <v/>
      </c>
      <c r="AP214" s="105" t="str">
        <f aca="false">IF(AO214=1,COUNTIF($AO$6:AO214,"=1"),"")</f>
        <v/>
      </c>
      <c r="AQ214" s="106" t="str">
        <f aca="false">IF($AO$3="","",IF(AG214=$AO$3,"借",IF(AJ214=$AO$3,"貸","")))</f>
        <v/>
      </c>
    </row>
    <row r="215" customFormat="false" ht="12" hidden="false" customHeight="false" outlineLevel="0" collapsed="false">
      <c r="AA215" s="52" t="n">
        <v>210</v>
      </c>
      <c r="AC215" s="52"/>
      <c r="AD215" s="94" t="str">
        <f aca="false">IF(AC215&lt;&gt;"",VLOOKUP(AC215,$P$5:W$120,8,0),"")</f>
        <v/>
      </c>
      <c r="AF215" s="52" t="str">
        <f aca="false">IF(ISERROR(VALUE(MID(AD215,1,3))),"",VALUE(MID(VLOOKUP(VALUE(MID(AD215,1,3)),$P$5:$W$120,4,0),1,3)))</f>
        <v/>
      </c>
      <c r="AG215" s="94" t="str">
        <f aca="false">IF(AF215&lt;&gt;"",VLOOKUP(AF215,$B$5:$L$106,11,0),"")</f>
        <v/>
      </c>
      <c r="AH215" s="88"/>
      <c r="AI215" s="52" t="str">
        <f aca="false">IF(ISERR(VALUE(MID(AD215,1,3))),"",VALUE(MID(VLOOKUP(VALUE(MID(AD215,1,3)),$P$5:$W$120,6,0),1,3)))</f>
        <v/>
      </c>
      <c r="AJ215" s="94" t="str">
        <f aca="false">IF(AI215&lt;&gt;"",VLOOKUP(AI215,$B$5:$L$106,11,0),"")</f>
        <v/>
      </c>
      <c r="AK215" s="102" t="n">
        <f aca="false">AH215</f>
        <v>0</v>
      </c>
      <c r="AM215" s="103" t="n">
        <f aca="false">IF(AG215=$AM$3,IF($AM$4="借方残",AH215+AM214,AM214-AH215),IF(AJ215=$AM$3,IF($AM$4="借方残",AM214-AK215,AK215+AM214),AM214))</f>
        <v>0</v>
      </c>
      <c r="AO215" s="105" t="str">
        <f aca="false">IF($AO$3="","",IF(OR(AG215=$AO$3,AJ215=$AO$3),1,""))</f>
        <v/>
      </c>
      <c r="AP215" s="105" t="str">
        <f aca="false">IF(AO215=1,COUNTIF($AO$6:AO215,"=1"),"")</f>
        <v/>
      </c>
      <c r="AQ215" s="106" t="str">
        <f aca="false">IF($AO$3="","",IF(AG215=$AO$3,"借",IF(AJ215=$AO$3,"貸","")))</f>
        <v/>
      </c>
    </row>
    <row r="216" customFormat="false" ht="12" hidden="false" customHeight="false" outlineLevel="0" collapsed="false">
      <c r="AA216" s="52" t="n">
        <v>211</v>
      </c>
      <c r="AC216" s="52"/>
      <c r="AD216" s="94" t="str">
        <f aca="false">IF(AC216&lt;&gt;"",VLOOKUP(AC216,$P$5:W$120,8,0),"")</f>
        <v/>
      </c>
      <c r="AF216" s="52" t="str">
        <f aca="false">IF(ISERROR(VALUE(MID(AD216,1,3))),"",VALUE(MID(VLOOKUP(VALUE(MID(AD216,1,3)),$P$5:$W$120,4,0),1,3)))</f>
        <v/>
      </c>
      <c r="AG216" s="94" t="str">
        <f aca="false">IF(AF216&lt;&gt;"",VLOOKUP(AF216,$B$5:$L$106,11,0),"")</f>
        <v/>
      </c>
      <c r="AH216" s="88"/>
      <c r="AI216" s="52" t="str">
        <f aca="false">IF(ISERR(VALUE(MID(AD216,1,3))),"",VALUE(MID(VLOOKUP(VALUE(MID(AD216,1,3)),$P$5:$W$120,6,0),1,3)))</f>
        <v/>
      </c>
      <c r="AJ216" s="94" t="str">
        <f aca="false">IF(AI216&lt;&gt;"",VLOOKUP(AI216,$B$5:$L$106,11,0),"")</f>
        <v/>
      </c>
      <c r="AK216" s="102" t="n">
        <f aca="false">AH216</f>
        <v>0</v>
      </c>
      <c r="AM216" s="103" t="n">
        <f aca="false">IF(AG216=$AM$3,IF($AM$4="借方残",AH216+AM215,AM215-AH216),IF(AJ216=$AM$3,IF($AM$4="借方残",AM215-AK216,AK216+AM215),AM215))</f>
        <v>0</v>
      </c>
      <c r="AO216" s="105" t="str">
        <f aca="false">IF($AO$3="","",IF(OR(AG216=$AO$3,AJ216=$AO$3),1,""))</f>
        <v/>
      </c>
      <c r="AP216" s="105" t="str">
        <f aca="false">IF(AO216=1,COUNTIF($AO$6:AO216,"=1"),"")</f>
        <v/>
      </c>
      <c r="AQ216" s="106" t="str">
        <f aca="false">IF($AO$3="","",IF(AG216=$AO$3,"借",IF(AJ216=$AO$3,"貸","")))</f>
        <v/>
      </c>
    </row>
    <row r="217" customFormat="false" ht="12" hidden="false" customHeight="false" outlineLevel="0" collapsed="false">
      <c r="AA217" s="52" t="n">
        <v>212</v>
      </c>
      <c r="AC217" s="52"/>
      <c r="AD217" s="94" t="str">
        <f aca="false">IF(AC217&lt;&gt;"",VLOOKUP(AC217,$P$5:W$120,8,0),"")</f>
        <v/>
      </c>
      <c r="AF217" s="52" t="str">
        <f aca="false">IF(ISERROR(VALUE(MID(AD217,1,3))),"",VALUE(MID(VLOOKUP(VALUE(MID(AD217,1,3)),$P$5:$W$120,4,0),1,3)))</f>
        <v/>
      </c>
      <c r="AG217" s="94" t="str">
        <f aca="false">IF(AF217&lt;&gt;"",VLOOKUP(AF217,$B$5:$L$106,11,0),"")</f>
        <v/>
      </c>
      <c r="AH217" s="88"/>
      <c r="AI217" s="52" t="str">
        <f aca="false">IF(ISERR(VALUE(MID(AD217,1,3))),"",VALUE(MID(VLOOKUP(VALUE(MID(AD217,1,3)),$P$5:$W$120,6,0),1,3)))</f>
        <v/>
      </c>
      <c r="AJ217" s="94" t="str">
        <f aca="false">IF(AI217&lt;&gt;"",VLOOKUP(AI217,$B$5:$L$106,11,0),"")</f>
        <v/>
      </c>
      <c r="AK217" s="102" t="n">
        <f aca="false">AH217</f>
        <v>0</v>
      </c>
      <c r="AM217" s="103" t="n">
        <f aca="false">IF(AG217=$AM$3,IF($AM$4="借方残",AH217+AM216,AM216-AH217),IF(AJ217=$AM$3,IF($AM$4="借方残",AM216-AK217,AK217+AM216),AM216))</f>
        <v>0</v>
      </c>
      <c r="AO217" s="105" t="str">
        <f aca="false">IF($AO$3="","",IF(OR(AG217=$AO$3,AJ217=$AO$3),1,""))</f>
        <v/>
      </c>
      <c r="AP217" s="105" t="str">
        <f aca="false">IF(AO217=1,COUNTIF($AO$6:AO217,"=1"),"")</f>
        <v/>
      </c>
      <c r="AQ217" s="106" t="str">
        <f aca="false">IF($AO$3="","",IF(AG217=$AO$3,"借",IF(AJ217=$AO$3,"貸","")))</f>
        <v/>
      </c>
    </row>
    <row r="218" customFormat="false" ht="12" hidden="false" customHeight="false" outlineLevel="0" collapsed="false">
      <c r="AA218" s="52" t="n">
        <v>213</v>
      </c>
      <c r="AC218" s="52"/>
      <c r="AD218" s="94" t="str">
        <f aca="false">IF(AC218&lt;&gt;"",VLOOKUP(AC218,$P$5:W$120,8,0),"")</f>
        <v/>
      </c>
      <c r="AF218" s="52" t="str">
        <f aca="false">IF(ISERROR(VALUE(MID(AD218,1,3))),"",VALUE(MID(VLOOKUP(VALUE(MID(AD218,1,3)),$P$5:$W$120,4,0),1,3)))</f>
        <v/>
      </c>
      <c r="AG218" s="94" t="str">
        <f aca="false">IF(AF218&lt;&gt;"",VLOOKUP(AF218,$B$5:$L$106,11,0),"")</f>
        <v/>
      </c>
      <c r="AH218" s="88"/>
      <c r="AI218" s="52" t="str">
        <f aca="false">IF(ISERR(VALUE(MID(AD218,1,3))),"",VALUE(MID(VLOOKUP(VALUE(MID(AD218,1,3)),$P$5:$W$120,6,0),1,3)))</f>
        <v/>
      </c>
      <c r="AJ218" s="94" t="str">
        <f aca="false">IF(AI218&lt;&gt;"",VLOOKUP(AI218,$B$5:$L$106,11,0),"")</f>
        <v/>
      </c>
      <c r="AK218" s="102" t="n">
        <f aca="false">AH218</f>
        <v>0</v>
      </c>
      <c r="AM218" s="103" t="n">
        <f aca="false">IF(AG218=$AM$3,IF($AM$4="借方残",AH218+AM217,AM217-AH218),IF(AJ218=$AM$3,IF($AM$4="借方残",AM217-AK218,AK218+AM217),AM217))</f>
        <v>0</v>
      </c>
      <c r="AO218" s="105" t="str">
        <f aca="false">IF($AO$3="","",IF(OR(AG218=$AO$3,AJ218=$AO$3),1,""))</f>
        <v/>
      </c>
      <c r="AP218" s="105" t="str">
        <f aca="false">IF(AO218=1,COUNTIF($AO$6:AO218,"=1"),"")</f>
        <v/>
      </c>
      <c r="AQ218" s="106" t="str">
        <f aca="false">IF($AO$3="","",IF(AG218=$AO$3,"借",IF(AJ218=$AO$3,"貸","")))</f>
        <v/>
      </c>
    </row>
    <row r="219" customFormat="false" ht="12" hidden="false" customHeight="false" outlineLevel="0" collapsed="false">
      <c r="AA219" s="52" t="n">
        <v>214</v>
      </c>
      <c r="AC219" s="52"/>
      <c r="AD219" s="94" t="str">
        <f aca="false">IF(AC219&lt;&gt;"",VLOOKUP(AC219,$P$5:W$120,8,0),"")</f>
        <v/>
      </c>
      <c r="AF219" s="52" t="str">
        <f aca="false">IF(ISERROR(VALUE(MID(AD219,1,3))),"",VALUE(MID(VLOOKUP(VALUE(MID(AD219,1,3)),$P$5:$W$120,4,0),1,3)))</f>
        <v/>
      </c>
      <c r="AG219" s="94" t="str">
        <f aca="false">IF(AF219&lt;&gt;"",VLOOKUP(AF219,$B$5:$L$106,11,0),"")</f>
        <v/>
      </c>
      <c r="AH219" s="88"/>
      <c r="AI219" s="52" t="str">
        <f aca="false">IF(ISERR(VALUE(MID(AD219,1,3))),"",VALUE(MID(VLOOKUP(VALUE(MID(AD219,1,3)),$P$5:$W$120,6,0),1,3)))</f>
        <v/>
      </c>
      <c r="AJ219" s="94" t="str">
        <f aca="false">IF(AI219&lt;&gt;"",VLOOKUP(AI219,$B$5:$L$106,11,0),"")</f>
        <v/>
      </c>
      <c r="AK219" s="102" t="n">
        <f aca="false">AH219</f>
        <v>0</v>
      </c>
      <c r="AM219" s="103" t="n">
        <f aca="false">IF(AG219=$AM$3,IF($AM$4="借方残",AH219+AM218,AM218-AH219),IF(AJ219=$AM$3,IF($AM$4="借方残",AM218-AK219,AK219+AM218),AM218))</f>
        <v>0</v>
      </c>
      <c r="AO219" s="105" t="str">
        <f aca="false">IF($AO$3="","",IF(OR(AG219=$AO$3,AJ219=$AO$3),1,""))</f>
        <v/>
      </c>
      <c r="AP219" s="105" t="str">
        <f aca="false">IF(AO219=1,COUNTIF($AO$6:AO219,"=1"),"")</f>
        <v/>
      </c>
      <c r="AQ219" s="106" t="str">
        <f aca="false">IF($AO$3="","",IF(AG219=$AO$3,"借",IF(AJ219=$AO$3,"貸","")))</f>
        <v/>
      </c>
    </row>
    <row r="220" customFormat="false" ht="12" hidden="false" customHeight="false" outlineLevel="0" collapsed="false">
      <c r="AA220" s="52" t="n">
        <v>215</v>
      </c>
      <c r="AC220" s="52"/>
      <c r="AD220" s="94" t="str">
        <f aca="false">IF(AC220&lt;&gt;"",VLOOKUP(AC220,$P$5:W$120,8,0),"")</f>
        <v/>
      </c>
      <c r="AF220" s="52" t="str">
        <f aca="false">IF(ISERROR(VALUE(MID(AD220,1,3))),"",VALUE(MID(VLOOKUP(VALUE(MID(AD220,1,3)),$P$5:$W$120,4,0),1,3)))</f>
        <v/>
      </c>
      <c r="AG220" s="94" t="str">
        <f aca="false">IF(AF220&lt;&gt;"",VLOOKUP(AF220,$B$5:$L$106,11,0),"")</f>
        <v/>
      </c>
      <c r="AH220" s="88"/>
      <c r="AI220" s="52" t="str">
        <f aca="false">IF(ISERR(VALUE(MID(AD220,1,3))),"",VALUE(MID(VLOOKUP(VALUE(MID(AD220,1,3)),$P$5:$W$120,6,0),1,3)))</f>
        <v/>
      </c>
      <c r="AJ220" s="94" t="str">
        <f aca="false">IF(AI220&lt;&gt;"",VLOOKUP(AI220,$B$5:$L$106,11,0),"")</f>
        <v/>
      </c>
      <c r="AK220" s="102" t="n">
        <f aca="false">AH220</f>
        <v>0</v>
      </c>
      <c r="AM220" s="103" t="n">
        <f aca="false">IF(AG220=$AM$3,IF($AM$4="借方残",AH220+AM219,AM219-AH220),IF(AJ220=$AM$3,IF($AM$4="借方残",AM219-AK220,AK220+AM219),AM219))</f>
        <v>0</v>
      </c>
      <c r="AO220" s="105" t="str">
        <f aca="false">IF($AO$3="","",IF(OR(AG220=$AO$3,AJ220=$AO$3),1,""))</f>
        <v/>
      </c>
      <c r="AP220" s="105" t="str">
        <f aca="false">IF(AO220=1,COUNTIF($AO$6:AO220,"=1"),"")</f>
        <v/>
      </c>
      <c r="AQ220" s="106" t="str">
        <f aca="false">IF($AO$3="","",IF(AG220=$AO$3,"借",IF(AJ220=$AO$3,"貸","")))</f>
        <v/>
      </c>
    </row>
    <row r="221" customFormat="false" ht="12" hidden="false" customHeight="false" outlineLevel="0" collapsed="false">
      <c r="AA221" s="52" t="n">
        <v>216</v>
      </c>
      <c r="AC221" s="52"/>
      <c r="AD221" s="94" t="str">
        <f aca="false">IF(AC221&lt;&gt;"",VLOOKUP(AC221,$P$5:W$120,8,0),"")</f>
        <v/>
      </c>
      <c r="AF221" s="52" t="str">
        <f aca="false">IF(ISERROR(VALUE(MID(AD221,1,3))),"",VALUE(MID(VLOOKUP(VALUE(MID(AD221,1,3)),$P$5:$W$120,4,0),1,3)))</f>
        <v/>
      </c>
      <c r="AG221" s="94" t="str">
        <f aca="false">IF(AF221&lt;&gt;"",VLOOKUP(AF221,$B$5:$L$106,11,0),"")</f>
        <v/>
      </c>
      <c r="AH221" s="88"/>
      <c r="AI221" s="52" t="str">
        <f aca="false">IF(ISERR(VALUE(MID(AD221,1,3))),"",VALUE(MID(VLOOKUP(VALUE(MID(AD221,1,3)),$P$5:$W$120,6,0),1,3)))</f>
        <v/>
      </c>
      <c r="AJ221" s="94" t="str">
        <f aca="false">IF(AI221&lt;&gt;"",VLOOKUP(AI221,$B$5:$L$106,11,0),"")</f>
        <v/>
      </c>
      <c r="AK221" s="102" t="n">
        <f aca="false">AH221</f>
        <v>0</v>
      </c>
      <c r="AM221" s="103" t="n">
        <f aca="false">IF(AG221=$AM$3,IF($AM$4="借方残",AH221+AM220,AM220-AH221),IF(AJ221=$AM$3,IF($AM$4="借方残",AM220-AK221,AK221+AM220),AM220))</f>
        <v>0</v>
      </c>
      <c r="AO221" s="105" t="str">
        <f aca="false">IF($AO$3="","",IF(OR(AG221=$AO$3,AJ221=$AO$3),1,""))</f>
        <v/>
      </c>
      <c r="AP221" s="105" t="str">
        <f aca="false">IF(AO221=1,COUNTIF($AO$6:AO221,"=1"),"")</f>
        <v/>
      </c>
      <c r="AQ221" s="106" t="str">
        <f aca="false">IF($AO$3="","",IF(AG221=$AO$3,"借",IF(AJ221=$AO$3,"貸","")))</f>
        <v/>
      </c>
    </row>
    <row r="222" customFormat="false" ht="12" hidden="false" customHeight="false" outlineLevel="0" collapsed="false">
      <c r="AA222" s="52" t="n">
        <v>217</v>
      </c>
      <c r="AC222" s="52"/>
      <c r="AD222" s="94" t="str">
        <f aca="false">IF(AC222&lt;&gt;"",VLOOKUP(AC222,$P$5:W$120,8,0),"")</f>
        <v/>
      </c>
      <c r="AF222" s="52" t="str">
        <f aca="false">IF(ISERROR(VALUE(MID(AD222,1,3))),"",VALUE(MID(VLOOKUP(VALUE(MID(AD222,1,3)),$P$5:$W$120,4,0),1,3)))</f>
        <v/>
      </c>
      <c r="AG222" s="94" t="str">
        <f aca="false">IF(AF222&lt;&gt;"",VLOOKUP(AF222,$B$5:$L$106,11,0),"")</f>
        <v/>
      </c>
      <c r="AH222" s="88"/>
      <c r="AI222" s="52" t="str">
        <f aca="false">IF(ISERR(VALUE(MID(AD222,1,3))),"",VALUE(MID(VLOOKUP(VALUE(MID(AD222,1,3)),$P$5:$W$120,6,0),1,3)))</f>
        <v/>
      </c>
      <c r="AJ222" s="94" t="str">
        <f aca="false">IF(AI222&lt;&gt;"",VLOOKUP(AI222,$B$5:$L$106,11,0),"")</f>
        <v/>
      </c>
      <c r="AK222" s="102" t="n">
        <f aca="false">AH222</f>
        <v>0</v>
      </c>
      <c r="AM222" s="103" t="n">
        <f aca="false">IF(AG222=$AM$3,IF($AM$4="借方残",AH222+AM221,AM221-AH222),IF(AJ222=$AM$3,IF($AM$4="借方残",AM221-AK222,AK222+AM221),AM221))</f>
        <v>0</v>
      </c>
      <c r="AO222" s="105" t="str">
        <f aca="false">IF($AO$3="","",IF(OR(AG222=$AO$3,AJ222=$AO$3),1,""))</f>
        <v/>
      </c>
      <c r="AP222" s="105" t="str">
        <f aca="false">IF(AO222=1,COUNTIF($AO$6:AO222,"=1"),"")</f>
        <v/>
      </c>
      <c r="AQ222" s="106" t="str">
        <f aca="false">IF($AO$3="","",IF(AG222=$AO$3,"借",IF(AJ222=$AO$3,"貸","")))</f>
        <v/>
      </c>
    </row>
    <row r="223" customFormat="false" ht="12" hidden="false" customHeight="false" outlineLevel="0" collapsed="false">
      <c r="AA223" s="52" t="n">
        <v>218</v>
      </c>
      <c r="AC223" s="52"/>
      <c r="AD223" s="94" t="str">
        <f aca="false">IF(AC223&lt;&gt;"",VLOOKUP(AC223,$P$5:W$120,8,0),"")</f>
        <v/>
      </c>
      <c r="AF223" s="52" t="str">
        <f aca="false">IF(ISERROR(VALUE(MID(AD223,1,3))),"",VALUE(MID(VLOOKUP(VALUE(MID(AD223,1,3)),$P$5:$W$120,4,0),1,3)))</f>
        <v/>
      </c>
      <c r="AG223" s="94" t="str">
        <f aca="false">IF(AF223&lt;&gt;"",VLOOKUP(AF223,$B$5:$L$106,11,0),"")</f>
        <v/>
      </c>
      <c r="AH223" s="88"/>
      <c r="AI223" s="52" t="str">
        <f aca="false">IF(ISERR(VALUE(MID(AD223,1,3))),"",VALUE(MID(VLOOKUP(VALUE(MID(AD223,1,3)),$P$5:$W$120,6,0),1,3)))</f>
        <v/>
      </c>
      <c r="AJ223" s="94" t="str">
        <f aca="false">IF(AI223&lt;&gt;"",VLOOKUP(AI223,$B$5:$L$106,11,0),"")</f>
        <v/>
      </c>
      <c r="AK223" s="102" t="n">
        <f aca="false">AH223</f>
        <v>0</v>
      </c>
      <c r="AM223" s="103" t="n">
        <f aca="false">IF(AG223=$AM$3,IF($AM$4="借方残",AH223+AM222,AM222-AH223),IF(AJ223=$AM$3,IF($AM$4="借方残",AM222-AK223,AK223+AM222),AM222))</f>
        <v>0</v>
      </c>
      <c r="AO223" s="105" t="str">
        <f aca="false">IF($AO$3="","",IF(OR(AG223=$AO$3,AJ223=$AO$3),1,""))</f>
        <v/>
      </c>
      <c r="AP223" s="105" t="str">
        <f aca="false">IF(AO223=1,COUNTIF($AO$6:AO223,"=1"),"")</f>
        <v/>
      </c>
      <c r="AQ223" s="106" t="str">
        <f aca="false">IF($AO$3="","",IF(AG223=$AO$3,"借",IF(AJ223=$AO$3,"貸","")))</f>
        <v/>
      </c>
    </row>
    <row r="224" customFormat="false" ht="12" hidden="false" customHeight="false" outlineLevel="0" collapsed="false">
      <c r="AA224" s="52" t="n">
        <v>219</v>
      </c>
      <c r="AC224" s="52"/>
      <c r="AD224" s="94" t="str">
        <f aca="false">IF(AC224&lt;&gt;"",VLOOKUP(AC224,$P$5:W$120,8,0),"")</f>
        <v/>
      </c>
      <c r="AF224" s="52" t="str">
        <f aca="false">IF(ISERROR(VALUE(MID(AD224,1,3))),"",VALUE(MID(VLOOKUP(VALUE(MID(AD224,1,3)),$P$5:$W$120,4,0),1,3)))</f>
        <v/>
      </c>
      <c r="AG224" s="94" t="str">
        <f aca="false">IF(AF224&lt;&gt;"",VLOOKUP(AF224,$B$5:$L$106,11,0),"")</f>
        <v/>
      </c>
      <c r="AH224" s="88"/>
      <c r="AI224" s="52" t="str">
        <f aca="false">IF(ISERR(VALUE(MID(AD224,1,3))),"",VALUE(MID(VLOOKUP(VALUE(MID(AD224,1,3)),$P$5:$W$120,6,0),1,3)))</f>
        <v/>
      </c>
      <c r="AJ224" s="94" t="str">
        <f aca="false">IF(AI224&lt;&gt;"",VLOOKUP(AI224,$B$5:$L$106,11,0),"")</f>
        <v/>
      </c>
      <c r="AK224" s="102" t="n">
        <f aca="false">AH224</f>
        <v>0</v>
      </c>
      <c r="AM224" s="103" t="n">
        <f aca="false">IF(AG224=$AM$3,IF($AM$4="借方残",AH224+AM223,AM223-AH224),IF(AJ224=$AM$3,IF($AM$4="借方残",AM223-AK224,AK224+AM223),AM223))</f>
        <v>0</v>
      </c>
      <c r="AO224" s="105" t="str">
        <f aca="false">IF($AO$3="","",IF(OR(AG224=$AO$3,AJ224=$AO$3),1,""))</f>
        <v/>
      </c>
      <c r="AP224" s="105" t="str">
        <f aca="false">IF(AO224=1,COUNTIF($AO$6:AO224,"=1"),"")</f>
        <v/>
      </c>
      <c r="AQ224" s="106" t="str">
        <f aca="false">IF($AO$3="","",IF(AG224=$AO$3,"借",IF(AJ224=$AO$3,"貸","")))</f>
        <v/>
      </c>
    </row>
    <row r="225" customFormat="false" ht="12" hidden="false" customHeight="false" outlineLevel="0" collapsed="false">
      <c r="AA225" s="52" t="n">
        <v>220</v>
      </c>
      <c r="AC225" s="52"/>
      <c r="AD225" s="94" t="str">
        <f aca="false">IF(AC225&lt;&gt;"",VLOOKUP(AC225,$P$5:W$120,8,0),"")</f>
        <v/>
      </c>
      <c r="AF225" s="52" t="str">
        <f aca="false">IF(ISERROR(VALUE(MID(AD225,1,3))),"",VALUE(MID(VLOOKUP(VALUE(MID(AD225,1,3)),$P$5:$W$120,4,0),1,3)))</f>
        <v/>
      </c>
      <c r="AG225" s="94" t="str">
        <f aca="false">IF(AF225&lt;&gt;"",VLOOKUP(AF225,$B$5:$L$106,11,0),"")</f>
        <v/>
      </c>
      <c r="AH225" s="88"/>
      <c r="AI225" s="52" t="str">
        <f aca="false">IF(ISERR(VALUE(MID(AD225,1,3))),"",VALUE(MID(VLOOKUP(VALUE(MID(AD225,1,3)),$P$5:$W$120,6,0),1,3)))</f>
        <v/>
      </c>
      <c r="AJ225" s="94" t="str">
        <f aca="false">IF(AI225&lt;&gt;"",VLOOKUP(AI225,$B$5:$L$106,11,0),"")</f>
        <v/>
      </c>
      <c r="AK225" s="102" t="n">
        <f aca="false">AH225</f>
        <v>0</v>
      </c>
      <c r="AM225" s="103" t="n">
        <f aca="false">IF(AG225=$AM$3,IF($AM$4="借方残",AH225+AM224,AM224-AH225),IF(AJ225=$AM$3,IF($AM$4="借方残",AM224-AK225,AK225+AM224),AM224))</f>
        <v>0</v>
      </c>
      <c r="AO225" s="105" t="str">
        <f aca="false">IF($AO$3="","",IF(OR(AG225=$AO$3,AJ225=$AO$3),1,""))</f>
        <v/>
      </c>
      <c r="AP225" s="105" t="str">
        <f aca="false">IF(AO225=1,COUNTIF($AO$6:AO225,"=1"),"")</f>
        <v/>
      </c>
      <c r="AQ225" s="106" t="str">
        <f aca="false">IF($AO$3="","",IF(AG225=$AO$3,"借",IF(AJ225=$AO$3,"貸","")))</f>
        <v/>
      </c>
    </row>
    <row r="226" customFormat="false" ht="12" hidden="false" customHeight="false" outlineLevel="0" collapsed="false">
      <c r="AA226" s="52" t="n">
        <v>221</v>
      </c>
      <c r="AC226" s="52"/>
      <c r="AD226" s="94" t="str">
        <f aca="false">IF(AC226&lt;&gt;"",VLOOKUP(AC226,$P$5:W$120,8,0),"")</f>
        <v/>
      </c>
      <c r="AF226" s="52" t="str">
        <f aca="false">IF(ISERROR(VALUE(MID(AD226,1,3))),"",VALUE(MID(VLOOKUP(VALUE(MID(AD226,1,3)),$P$5:$W$120,4,0),1,3)))</f>
        <v/>
      </c>
      <c r="AG226" s="94" t="str">
        <f aca="false">IF(AF226&lt;&gt;"",VLOOKUP(AF226,$B$5:$L$106,11,0),"")</f>
        <v/>
      </c>
      <c r="AH226" s="88"/>
      <c r="AI226" s="52" t="str">
        <f aca="false">IF(ISERR(VALUE(MID(AD226,1,3))),"",VALUE(MID(VLOOKUP(VALUE(MID(AD226,1,3)),$P$5:$W$120,6,0),1,3)))</f>
        <v/>
      </c>
      <c r="AJ226" s="94" t="str">
        <f aca="false">IF(AI226&lt;&gt;"",VLOOKUP(AI226,$B$5:$L$106,11,0),"")</f>
        <v/>
      </c>
      <c r="AK226" s="102" t="n">
        <f aca="false">AH226</f>
        <v>0</v>
      </c>
      <c r="AM226" s="103" t="n">
        <f aca="false">IF(AG226=$AM$3,IF($AM$4="借方残",AH226+AM225,AM225-AH226),IF(AJ226=$AM$3,IF($AM$4="借方残",AM225-AK226,AK226+AM225),AM225))</f>
        <v>0</v>
      </c>
      <c r="AO226" s="105" t="str">
        <f aca="false">IF($AO$3="","",IF(OR(AG226=$AO$3,AJ226=$AO$3),1,""))</f>
        <v/>
      </c>
      <c r="AP226" s="105" t="str">
        <f aca="false">IF(AO226=1,COUNTIF($AO$6:AO226,"=1"),"")</f>
        <v/>
      </c>
      <c r="AQ226" s="106" t="str">
        <f aca="false">IF($AO$3="","",IF(AG226=$AO$3,"借",IF(AJ226=$AO$3,"貸","")))</f>
        <v/>
      </c>
    </row>
    <row r="227" customFormat="false" ht="12" hidden="false" customHeight="false" outlineLevel="0" collapsed="false">
      <c r="AA227" s="52" t="n">
        <v>222</v>
      </c>
      <c r="AC227" s="52"/>
      <c r="AD227" s="94" t="str">
        <f aca="false">IF(AC227&lt;&gt;"",VLOOKUP(AC227,$P$5:W$120,8,0),"")</f>
        <v/>
      </c>
      <c r="AF227" s="52" t="str">
        <f aca="false">IF(ISERROR(VALUE(MID(AD227,1,3))),"",VALUE(MID(VLOOKUP(VALUE(MID(AD227,1,3)),$P$5:$W$120,4,0),1,3)))</f>
        <v/>
      </c>
      <c r="AG227" s="94" t="str">
        <f aca="false">IF(AF227&lt;&gt;"",VLOOKUP(AF227,$B$5:$L$106,11,0),"")</f>
        <v/>
      </c>
      <c r="AH227" s="88"/>
      <c r="AI227" s="52" t="str">
        <f aca="false">IF(ISERR(VALUE(MID(AD227,1,3))),"",VALUE(MID(VLOOKUP(VALUE(MID(AD227,1,3)),$P$5:$W$120,6,0),1,3)))</f>
        <v/>
      </c>
      <c r="AJ227" s="94" t="str">
        <f aca="false">IF(AI227&lt;&gt;"",VLOOKUP(AI227,$B$5:$L$106,11,0),"")</f>
        <v/>
      </c>
      <c r="AK227" s="102" t="n">
        <f aca="false">AH227</f>
        <v>0</v>
      </c>
      <c r="AM227" s="103" t="n">
        <f aca="false">IF(AG227=$AM$3,IF($AM$4="借方残",AH227+AM226,AM226-AH227),IF(AJ227=$AM$3,IF($AM$4="借方残",AM226-AK227,AK227+AM226),AM226))</f>
        <v>0</v>
      </c>
      <c r="AO227" s="105" t="str">
        <f aca="false">IF($AO$3="","",IF(OR(AG227=$AO$3,AJ227=$AO$3),1,""))</f>
        <v/>
      </c>
      <c r="AP227" s="105" t="str">
        <f aca="false">IF(AO227=1,COUNTIF($AO$6:AO227,"=1"),"")</f>
        <v/>
      </c>
      <c r="AQ227" s="106" t="str">
        <f aca="false">IF($AO$3="","",IF(AG227=$AO$3,"借",IF(AJ227=$AO$3,"貸","")))</f>
        <v/>
      </c>
    </row>
    <row r="228" customFormat="false" ht="12" hidden="false" customHeight="false" outlineLevel="0" collapsed="false">
      <c r="AA228" s="52" t="n">
        <v>223</v>
      </c>
      <c r="AC228" s="52"/>
      <c r="AD228" s="94" t="str">
        <f aca="false">IF(AC228&lt;&gt;"",VLOOKUP(AC228,$P$5:W$120,8,0),"")</f>
        <v/>
      </c>
      <c r="AF228" s="52" t="str">
        <f aca="false">IF(ISERROR(VALUE(MID(AD228,1,3))),"",VALUE(MID(VLOOKUP(VALUE(MID(AD228,1,3)),$P$5:$W$120,4,0),1,3)))</f>
        <v/>
      </c>
      <c r="AG228" s="94" t="str">
        <f aca="false">IF(AF228&lt;&gt;"",VLOOKUP(AF228,$B$5:$L$106,11,0),"")</f>
        <v/>
      </c>
      <c r="AH228" s="88"/>
      <c r="AI228" s="52" t="str">
        <f aca="false">IF(ISERR(VALUE(MID(AD228,1,3))),"",VALUE(MID(VLOOKUP(VALUE(MID(AD228,1,3)),$P$5:$W$120,6,0),1,3)))</f>
        <v/>
      </c>
      <c r="AJ228" s="94" t="str">
        <f aca="false">IF(AI228&lt;&gt;"",VLOOKUP(AI228,$B$5:$L$106,11,0),"")</f>
        <v/>
      </c>
      <c r="AK228" s="102" t="n">
        <f aca="false">AH228</f>
        <v>0</v>
      </c>
      <c r="AM228" s="103" t="n">
        <f aca="false">IF(AG228=$AM$3,IF($AM$4="借方残",AH228+AM227,AM227-AH228),IF(AJ228=$AM$3,IF($AM$4="借方残",AM227-AK228,AK228+AM227),AM227))</f>
        <v>0</v>
      </c>
      <c r="AO228" s="105" t="str">
        <f aca="false">IF($AO$3="","",IF(OR(AG228=$AO$3,AJ228=$AO$3),1,""))</f>
        <v/>
      </c>
      <c r="AP228" s="105" t="str">
        <f aca="false">IF(AO228=1,COUNTIF($AO$6:AO228,"=1"),"")</f>
        <v/>
      </c>
      <c r="AQ228" s="106" t="str">
        <f aca="false">IF($AO$3="","",IF(AG228=$AO$3,"借",IF(AJ228=$AO$3,"貸","")))</f>
        <v/>
      </c>
    </row>
    <row r="229" customFormat="false" ht="12" hidden="false" customHeight="false" outlineLevel="0" collapsed="false">
      <c r="AA229" s="52" t="n">
        <v>224</v>
      </c>
      <c r="AC229" s="52"/>
      <c r="AD229" s="94" t="str">
        <f aca="false">IF(AC229&lt;&gt;"",VLOOKUP(AC229,$P$5:W$120,8,0),"")</f>
        <v/>
      </c>
      <c r="AF229" s="52" t="str">
        <f aca="false">IF(ISERROR(VALUE(MID(AD229,1,3))),"",VALUE(MID(VLOOKUP(VALUE(MID(AD229,1,3)),$P$5:$W$120,4,0),1,3)))</f>
        <v/>
      </c>
      <c r="AG229" s="94" t="str">
        <f aca="false">IF(AF229&lt;&gt;"",VLOOKUP(AF229,$B$5:$L$106,11,0),"")</f>
        <v/>
      </c>
      <c r="AH229" s="88"/>
      <c r="AI229" s="52" t="str">
        <f aca="false">IF(ISERR(VALUE(MID(AD229,1,3))),"",VALUE(MID(VLOOKUP(VALUE(MID(AD229,1,3)),$P$5:$W$120,6,0),1,3)))</f>
        <v/>
      </c>
      <c r="AJ229" s="94" t="str">
        <f aca="false">IF(AI229&lt;&gt;"",VLOOKUP(AI229,$B$5:$L$106,11,0),"")</f>
        <v/>
      </c>
      <c r="AK229" s="102" t="n">
        <f aca="false">AH229</f>
        <v>0</v>
      </c>
      <c r="AM229" s="103" t="n">
        <f aca="false">IF(AG229=$AM$3,IF($AM$4="借方残",AH229+AM228,AM228-AH229),IF(AJ229=$AM$3,IF($AM$4="借方残",AM228-AK229,AK229+AM228),AM228))</f>
        <v>0</v>
      </c>
      <c r="AO229" s="105" t="str">
        <f aca="false">IF($AO$3="","",IF(OR(AG229=$AO$3,AJ229=$AO$3),1,""))</f>
        <v/>
      </c>
      <c r="AP229" s="105" t="str">
        <f aca="false">IF(AO229=1,COUNTIF($AO$6:AO229,"=1"),"")</f>
        <v/>
      </c>
      <c r="AQ229" s="106" t="str">
        <f aca="false">IF($AO$3="","",IF(AG229=$AO$3,"借",IF(AJ229=$AO$3,"貸","")))</f>
        <v/>
      </c>
    </row>
    <row r="230" customFormat="false" ht="12" hidden="false" customHeight="false" outlineLevel="0" collapsed="false">
      <c r="AA230" s="52" t="n">
        <v>225</v>
      </c>
      <c r="AC230" s="52"/>
      <c r="AD230" s="94" t="str">
        <f aca="false">IF(AC230&lt;&gt;"",VLOOKUP(AC230,$P$5:W$120,8,0),"")</f>
        <v/>
      </c>
      <c r="AF230" s="52" t="str">
        <f aca="false">IF(ISERROR(VALUE(MID(AD230,1,3))),"",VALUE(MID(VLOOKUP(VALUE(MID(AD230,1,3)),$P$5:$W$120,4,0),1,3)))</f>
        <v/>
      </c>
      <c r="AG230" s="94" t="str">
        <f aca="false">IF(AF230&lt;&gt;"",VLOOKUP(AF230,$B$5:$L$106,11,0),"")</f>
        <v/>
      </c>
      <c r="AH230" s="88"/>
      <c r="AI230" s="52" t="str">
        <f aca="false">IF(ISERR(VALUE(MID(AD230,1,3))),"",VALUE(MID(VLOOKUP(VALUE(MID(AD230,1,3)),$P$5:$W$120,6,0),1,3)))</f>
        <v/>
      </c>
      <c r="AJ230" s="94" t="str">
        <f aca="false">IF(AI230&lt;&gt;"",VLOOKUP(AI230,$B$5:$L$106,11,0),"")</f>
        <v/>
      </c>
      <c r="AK230" s="102" t="n">
        <f aca="false">AH230</f>
        <v>0</v>
      </c>
      <c r="AM230" s="103" t="n">
        <f aca="false">IF(AG230=$AM$3,IF($AM$4="借方残",AH230+AM229,AM229-AH230),IF(AJ230=$AM$3,IF($AM$4="借方残",AM229-AK230,AK230+AM229),AM229))</f>
        <v>0</v>
      </c>
      <c r="AO230" s="105" t="str">
        <f aca="false">IF($AO$3="","",IF(OR(AG230=$AO$3,AJ230=$AO$3),1,""))</f>
        <v/>
      </c>
      <c r="AP230" s="105" t="str">
        <f aca="false">IF(AO230=1,COUNTIF($AO$6:AO230,"=1"),"")</f>
        <v/>
      </c>
      <c r="AQ230" s="106" t="str">
        <f aca="false">IF($AO$3="","",IF(AG230=$AO$3,"借",IF(AJ230=$AO$3,"貸","")))</f>
        <v/>
      </c>
    </row>
    <row r="231" customFormat="false" ht="12" hidden="false" customHeight="false" outlineLevel="0" collapsed="false">
      <c r="AA231" s="52" t="n">
        <v>226</v>
      </c>
      <c r="AC231" s="52"/>
      <c r="AD231" s="94" t="str">
        <f aca="false">IF(AC231&lt;&gt;"",VLOOKUP(AC231,$P$5:W$120,8,0),"")</f>
        <v/>
      </c>
      <c r="AF231" s="52" t="str">
        <f aca="false">IF(ISERROR(VALUE(MID(AD231,1,3))),"",VALUE(MID(VLOOKUP(VALUE(MID(AD231,1,3)),$P$5:$W$120,4,0),1,3)))</f>
        <v/>
      </c>
      <c r="AG231" s="94" t="str">
        <f aca="false">IF(AF231&lt;&gt;"",VLOOKUP(AF231,$B$5:$L$106,11,0),"")</f>
        <v/>
      </c>
      <c r="AH231" s="88"/>
      <c r="AI231" s="52" t="str">
        <f aca="false">IF(ISERR(VALUE(MID(AD231,1,3))),"",VALUE(MID(VLOOKUP(VALUE(MID(AD231,1,3)),$P$5:$W$120,6,0),1,3)))</f>
        <v/>
      </c>
      <c r="AJ231" s="94" t="str">
        <f aca="false">IF(AI231&lt;&gt;"",VLOOKUP(AI231,$B$5:$L$106,11,0),"")</f>
        <v/>
      </c>
      <c r="AK231" s="102" t="n">
        <f aca="false">AH231</f>
        <v>0</v>
      </c>
      <c r="AM231" s="103" t="n">
        <f aca="false">IF(AG231=$AM$3,IF($AM$4="借方残",AH231+AM230,AM230-AH231),IF(AJ231=$AM$3,IF($AM$4="借方残",AM230-AK231,AK231+AM230),AM230))</f>
        <v>0</v>
      </c>
      <c r="AO231" s="105" t="str">
        <f aca="false">IF($AO$3="","",IF(OR(AG231=$AO$3,AJ231=$AO$3),1,""))</f>
        <v/>
      </c>
      <c r="AP231" s="105" t="str">
        <f aca="false">IF(AO231=1,COUNTIF($AO$6:AO231,"=1"),"")</f>
        <v/>
      </c>
      <c r="AQ231" s="106" t="str">
        <f aca="false">IF($AO$3="","",IF(AG231=$AO$3,"借",IF(AJ231=$AO$3,"貸","")))</f>
        <v/>
      </c>
    </row>
    <row r="232" customFormat="false" ht="12" hidden="false" customHeight="false" outlineLevel="0" collapsed="false">
      <c r="AA232" s="52" t="n">
        <v>227</v>
      </c>
      <c r="AC232" s="52"/>
      <c r="AD232" s="94" t="str">
        <f aca="false">IF(AC232&lt;&gt;"",VLOOKUP(AC232,$P$5:W$120,8,0),"")</f>
        <v/>
      </c>
      <c r="AF232" s="52" t="str">
        <f aca="false">IF(ISERROR(VALUE(MID(AD232,1,3))),"",VALUE(MID(VLOOKUP(VALUE(MID(AD232,1,3)),$P$5:$W$120,4,0),1,3)))</f>
        <v/>
      </c>
      <c r="AG232" s="94" t="str">
        <f aca="false">IF(AF232&lt;&gt;"",VLOOKUP(AF232,$B$5:$L$106,11,0),"")</f>
        <v/>
      </c>
      <c r="AH232" s="88"/>
      <c r="AI232" s="52" t="str">
        <f aca="false">IF(ISERR(VALUE(MID(AD232,1,3))),"",VALUE(MID(VLOOKUP(VALUE(MID(AD232,1,3)),$P$5:$W$120,6,0),1,3)))</f>
        <v/>
      </c>
      <c r="AJ232" s="94" t="str">
        <f aca="false">IF(AI232&lt;&gt;"",VLOOKUP(AI232,$B$5:$L$106,11,0),"")</f>
        <v/>
      </c>
      <c r="AK232" s="102" t="n">
        <f aca="false">AH232</f>
        <v>0</v>
      </c>
      <c r="AM232" s="103" t="n">
        <f aca="false">IF(AG232=$AM$3,IF($AM$4="借方残",AH232+AM231,AM231-AH232),IF(AJ232=$AM$3,IF($AM$4="借方残",AM231-AK232,AK232+AM231),AM231))</f>
        <v>0</v>
      </c>
      <c r="AO232" s="105" t="str">
        <f aca="false">IF($AO$3="","",IF(OR(AG232=$AO$3,AJ232=$AO$3),1,""))</f>
        <v/>
      </c>
      <c r="AP232" s="105" t="str">
        <f aca="false">IF(AO232=1,COUNTIF($AO$6:AO232,"=1"),"")</f>
        <v/>
      </c>
      <c r="AQ232" s="106" t="str">
        <f aca="false">IF($AO$3="","",IF(AG232=$AO$3,"借",IF(AJ232=$AO$3,"貸","")))</f>
        <v/>
      </c>
    </row>
    <row r="233" customFormat="false" ht="12" hidden="false" customHeight="false" outlineLevel="0" collapsed="false">
      <c r="AA233" s="52" t="n">
        <v>228</v>
      </c>
      <c r="AC233" s="52"/>
      <c r="AD233" s="94" t="str">
        <f aca="false">IF(AC233&lt;&gt;"",VLOOKUP(AC233,$P$5:W$120,8,0),"")</f>
        <v/>
      </c>
      <c r="AF233" s="52" t="str">
        <f aca="false">IF(ISERROR(VALUE(MID(AD233,1,3))),"",VALUE(MID(VLOOKUP(VALUE(MID(AD233,1,3)),$P$5:$W$120,4,0),1,3)))</f>
        <v/>
      </c>
      <c r="AG233" s="94" t="str">
        <f aca="false">IF(AF233&lt;&gt;"",VLOOKUP(AF233,$B$5:$L$106,11,0),"")</f>
        <v/>
      </c>
      <c r="AH233" s="88"/>
      <c r="AI233" s="52" t="str">
        <f aca="false">IF(ISERR(VALUE(MID(AD233,1,3))),"",VALUE(MID(VLOOKUP(VALUE(MID(AD233,1,3)),$P$5:$W$120,6,0),1,3)))</f>
        <v/>
      </c>
      <c r="AJ233" s="94" t="str">
        <f aca="false">IF(AI233&lt;&gt;"",VLOOKUP(AI233,$B$5:$L$106,11,0),"")</f>
        <v/>
      </c>
      <c r="AK233" s="102" t="n">
        <f aca="false">AH233</f>
        <v>0</v>
      </c>
      <c r="AM233" s="103" t="n">
        <f aca="false">IF(AG233=$AM$3,IF($AM$4="借方残",AH233+AM232,AM232-AH233),IF(AJ233=$AM$3,IF($AM$4="借方残",AM232-AK233,AK233+AM232),AM232))</f>
        <v>0</v>
      </c>
      <c r="AO233" s="105" t="str">
        <f aca="false">IF($AO$3="","",IF(OR(AG233=$AO$3,AJ233=$AO$3),1,""))</f>
        <v/>
      </c>
      <c r="AP233" s="105" t="str">
        <f aca="false">IF(AO233=1,COUNTIF($AO$6:AO233,"=1"),"")</f>
        <v/>
      </c>
      <c r="AQ233" s="106" t="str">
        <f aca="false">IF($AO$3="","",IF(AG233=$AO$3,"借",IF(AJ233=$AO$3,"貸","")))</f>
        <v/>
      </c>
    </row>
    <row r="234" customFormat="false" ht="12" hidden="false" customHeight="false" outlineLevel="0" collapsed="false">
      <c r="AA234" s="52" t="n">
        <v>229</v>
      </c>
      <c r="AC234" s="52"/>
      <c r="AD234" s="94" t="str">
        <f aca="false">IF(AC234&lt;&gt;"",VLOOKUP(AC234,$P$5:W$120,8,0),"")</f>
        <v/>
      </c>
      <c r="AF234" s="52" t="str">
        <f aca="false">IF(ISERROR(VALUE(MID(AD234,1,3))),"",VALUE(MID(VLOOKUP(VALUE(MID(AD234,1,3)),$P$5:$W$120,4,0),1,3)))</f>
        <v/>
      </c>
      <c r="AG234" s="94" t="str">
        <f aca="false">IF(AF234&lt;&gt;"",VLOOKUP(AF234,$B$5:$L$106,11,0),"")</f>
        <v/>
      </c>
      <c r="AH234" s="88"/>
      <c r="AI234" s="52" t="str">
        <f aca="false">IF(ISERR(VALUE(MID(AD234,1,3))),"",VALUE(MID(VLOOKUP(VALUE(MID(AD234,1,3)),$P$5:$W$120,6,0),1,3)))</f>
        <v/>
      </c>
      <c r="AJ234" s="94" t="str">
        <f aca="false">IF(AI234&lt;&gt;"",VLOOKUP(AI234,$B$5:$L$106,11,0),"")</f>
        <v/>
      </c>
      <c r="AK234" s="102" t="n">
        <f aca="false">AH234</f>
        <v>0</v>
      </c>
      <c r="AM234" s="103" t="n">
        <f aca="false">IF(AG234=$AM$3,IF($AM$4="借方残",AH234+AM233,AM233-AH234),IF(AJ234=$AM$3,IF($AM$4="借方残",AM233-AK234,AK234+AM233),AM233))</f>
        <v>0</v>
      </c>
      <c r="AO234" s="105" t="str">
        <f aca="false">IF($AO$3="","",IF(OR(AG234=$AO$3,AJ234=$AO$3),1,""))</f>
        <v/>
      </c>
      <c r="AP234" s="105" t="str">
        <f aca="false">IF(AO234=1,COUNTIF($AO$6:AO234,"=1"),"")</f>
        <v/>
      </c>
      <c r="AQ234" s="106" t="str">
        <f aca="false">IF($AO$3="","",IF(AG234=$AO$3,"借",IF(AJ234=$AO$3,"貸","")))</f>
        <v/>
      </c>
    </row>
    <row r="235" customFormat="false" ht="12" hidden="false" customHeight="false" outlineLevel="0" collapsed="false">
      <c r="AA235" s="52" t="n">
        <v>230</v>
      </c>
      <c r="AC235" s="52"/>
      <c r="AD235" s="94" t="str">
        <f aca="false">IF(AC235&lt;&gt;"",VLOOKUP(AC235,$P$5:W$120,8,0),"")</f>
        <v/>
      </c>
      <c r="AF235" s="52" t="str">
        <f aca="false">IF(ISERROR(VALUE(MID(AD235,1,3))),"",VALUE(MID(VLOOKUP(VALUE(MID(AD235,1,3)),$P$5:$W$120,4,0),1,3)))</f>
        <v/>
      </c>
      <c r="AG235" s="94" t="str">
        <f aca="false">IF(AF235&lt;&gt;"",VLOOKUP(AF235,$B$5:$L$106,11,0),"")</f>
        <v/>
      </c>
      <c r="AH235" s="88"/>
      <c r="AI235" s="52" t="str">
        <f aca="false">IF(ISERR(VALUE(MID(AD235,1,3))),"",VALUE(MID(VLOOKUP(VALUE(MID(AD235,1,3)),$P$5:$W$120,6,0),1,3)))</f>
        <v/>
      </c>
      <c r="AJ235" s="94" t="str">
        <f aca="false">IF(AI235&lt;&gt;"",VLOOKUP(AI235,$B$5:$L$106,11,0),"")</f>
        <v/>
      </c>
      <c r="AK235" s="102" t="n">
        <f aca="false">AH235</f>
        <v>0</v>
      </c>
      <c r="AM235" s="103" t="n">
        <f aca="false">IF(AG235=$AM$3,IF($AM$4="借方残",AH235+AM234,AM234-AH235),IF(AJ235=$AM$3,IF($AM$4="借方残",AM234-AK235,AK235+AM234),AM234))</f>
        <v>0</v>
      </c>
      <c r="AO235" s="105" t="str">
        <f aca="false">IF($AO$3="","",IF(OR(AG235=$AO$3,AJ235=$AO$3),1,""))</f>
        <v/>
      </c>
      <c r="AP235" s="105" t="str">
        <f aca="false">IF(AO235=1,COUNTIF($AO$6:AO235,"=1"),"")</f>
        <v/>
      </c>
      <c r="AQ235" s="106" t="str">
        <f aca="false">IF($AO$3="","",IF(AG235=$AO$3,"借",IF(AJ235=$AO$3,"貸","")))</f>
        <v/>
      </c>
    </row>
    <row r="236" customFormat="false" ht="12" hidden="false" customHeight="false" outlineLevel="0" collapsed="false">
      <c r="AA236" s="52" t="n">
        <v>231</v>
      </c>
      <c r="AC236" s="52"/>
      <c r="AD236" s="94" t="str">
        <f aca="false">IF(AC236&lt;&gt;"",VLOOKUP(AC236,$P$5:W$120,8,0),"")</f>
        <v/>
      </c>
      <c r="AF236" s="52" t="str">
        <f aca="false">IF(ISERROR(VALUE(MID(AD236,1,3))),"",VALUE(MID(VLOOKUP(VALUE(MID(AD236,1,3)),$P$5:$W$120,4,0),1,3)))</f>
        <v/>
      </c>
      <c r="AG236" s="94" t="str">
        <f aca="false">IF(AF236&lt;&gt;"",VLOOKUP(AF236,$B$5:$L$106,11,0),"")</f>
        <v/>
      </c>
      <c r="AH236" s="88"/>
      <c r="AI236" s="52" t="str">
        <f aca="false">IF(ISERR(VALUE(MID(AD236,1,3))),"",VALUE(MID(VLOOKUP(VALUE(MID(AD236,1,3)),$P$5:$W$120,6,0),1,3)))</f>
        <v/>
      </c>
      <c r="AJ236" s="94" t="str">
        <f aca="false">IF(AI236&lt;&gt;"",VLOOKUP(AI236,$B$5:$L$106,11,0),"")</f>
        <v/>
      </c>
      <c r="AK236" s="102" t="n">
        <f aca="false">AH236</f>
        <v>0</v>
      </c>
      <c r="AM236" s="103" t="n">
        <f aca="false">IF(AG236=$AM$3,IF($AM$4="借方残",AH236+AM235,AM235-AH236),IF(AJ236=$AM$3,IF($AM$4="借方残",AM235-AK236,AK236+AM235),AM235))</f>
        <v>0</v>
      </c>
      <c r="AO236" s="105" t="str">
        <f aca="false">IF($AO$3="","",IF(OR(AG236=$AO$3,AJ236=$AO$3),1,""))</f>
        <v/>
      </c>
      <c r="AP236" s="105" t="str">
        <f aca="false">IF(AO236=1,COUNTIF($AO$6:AO236,"=1"),"")</f>
        <v/>
      </c>
      <c r="AQ236" s="106" t="str">
        <f aca="false">IF($AO$3="","",IF(AG236=$AO$3,"借",IF(AJ236=$AO$3,"貸","")))</f>
        <v/>
      </c>
    </row>
    <row r="237" customFormat="false" ht="12" hidden="false" customHeight="false" outlineLevel="0" collapsed="false">
      <c r="AA237" s="52" t="n">
        <v>232</v>
      </c>
      <c r="AC237" s="52"/>
      <c r="AD237" s="94" t="str">
        <f aca="false">IF(AC237&lt;&gt;"",VLOOKUP(AC237,$P$5:W$120,8,0),"")</f>
        <v/>
      </c>
      <c r="AF237" s="52" t="str">
        <f aca="false">IF(ISERROR(VALUE(MID(AD237,1,3))),"",VALUE(MID(VLOOKUP(VALUE(MID(AD237,1,3)),$P$5:$W$120,4,0),1,3)))</f>
        <v/>
      </c>
      <c r="AG237" s="94" t="str">
        <f aca="false">IF(AF237&lt;&gt;"",VLOOKUP(AF237,$B$5:$L$106,11,0),"")</f>
        <v/>
      </c>
      <c r="AH237" s="88"/>
      <c r="AI237" s="52" t="str">
        <f aca="false">IF(ISERR(VALUE(MID(AD237,1,3))),"",VALUE(MID(VLOOKUP(VALUE(MID(AD237,1,3)),$P$5:$W$120,6,0),1,3)))</f>
        <v/>
      </c>
      <c r="AJ237" s="94" t="str">
        <f aca="false">IF(AI237&lt;&gt;"",VLOOKUP(AI237,$B$5:$L$106,11,0),"")</f>
        <v/>
      </c>
      <c r="AK237" s="102" t="n">
        <f aca="false">AH237</f>
        <v>0</v>
      </c>
      <c r="AM237" s="103" t="n">
        <f aca="false">IF(AG237=$AM$3,IF($AM$4="借方残",AH237+AM236,AM236-AH237),IF(AJ237=$AM$3,IF($AM$4="借方残",AM236-AK237,AK237+AM236),AM236))</f>
        <v>0</v>
      </c>
      <c r="AO237" s="105" t="str">
        <f aca="false">IF($AO$3="","",IF(OR(AG237=$AO$3,AJ237=$AO$3),1,""))</f>
        <v/>
      </c>
      <c r="AP237" s="105" t="str">
        <f aca="false">IF(AO237=1,COUNTIF($AO$6:AO237,"=1"),"")</f>
        <v/>
      </c>
      <c r="AQ237" s="106" t="str">
        <f aca="false">IF($AO$3="","",IF(AG237=$AO$3,"借",IF(AJ237=$AO$3,"貸","")))</f>
        <v/>
      </c>
    </row>
    <row r="238" customFormat="false" ht="12" hidden="false" customHeight="false" outlineLevel="0" collapsed="false">
      <c r="AA238" s="52" t="n">
        <v>233</v>
      </c>
      <c r="AC238" s="52"/>
      <c r="AD238" s="94" t="str">
        <f aca="false">IF(AC238&lt;&gt;"",VLOOKUP(AC238,$P$5:W$120,8,0),"")</f>
        <v/>
      </c>
      <c r="AF238" s="52" t="str">
        <f aca="false">IF(ISERROR(VALUE(MID(AD238,1,3))),"",VALUE(MID(VLOOKUP(VALUE(MID(AD238,1,3)),$P$5:$W$120,4,0),1,3)))</f>
        <v/>
      </c>
      <c r="AG238" s="94" t="str">
        <f aca="false">IF(AF238&lt;&gt;"",VLOOKUP(AF238,$B$5:$L$106,11,0),"")</f>
        <v/>
      </c>
      <c r="AH238" s="88"/>
      <c r="AI238" s="52" t="str">
        <f aca="false">IF(ISERR(VALUE(MID(AD238,1,3))),"",VALUE(MID(VLOOKUP(VALUE(MID(AD238,1,3)),$P$5:$W$120,6,0),1,3)))</f>
        <v/>
      </c>
      <c r="AJ238" s="94" t="str">
        <f aca="false">IF(AI238&lt;&gt;"",VLOOKUP(AI238,$B$5:$L$106,11,0),"")</f>
        <v/>
      </c>
      <c r="AK238" s="102" t="n">
        <f aca="false">AH238</f>
        <v>0</v>
      </c>
      <c r="AM238" s="103" t="n">
        <f aca="false">IF(AG238=$AM$3,IF($AM$4="借方残",AH238+AM237,AM237-AH238),IF(AJ238=$AM$3,IF($AM$4="借方残",AM237-AK238,AK238+AM237),AM237))</f>
        <v>0</v>
      </c>
      <c r="AO238" s="105" t="str">
        <f aca="false">IF($AO$3="","",IF(OR(AG238=$AO$3,AJ238=$AO$3),1,""))</f>
        <v/>
      </c>
      <c r="AP238" s="105" t="str">
        <f aca="false">IF(AO238=1,COUNTIF($AO$6:AO238,"=1"),"")</f>
        <v/>
      </c>
      <c r="AQ238" s="106" t="str">
        <f aca="false">IF($AO$3="","",IF(AG238=$AO$3,"借",IF(AJ238=$AO$3,"貸","")))</f>
        <v/>
      </c>
    </row>
    <row r="239" customFormat="false" ht="12" hidden="false" customHeight="false" outlineLevel="0" collapsed="false">
      <c r="AA239" s="52" t="n">
        <v>234</v>
      </c>
      <c r="AC239" s="52"/>
      <c r="AD239" s="94" t="str">
        <f aca="false">IF(AC239&lt;&gt;"",VLOOKUP(AC239,$P$5:W$120,8,0),"")</f>
        <v/>
      </c>
      <c r="AF239" s="52" t="str">
        <f aca="false">IF(ISERROR(VALUE(MID(AD239,1,3))),"",VALUE(MID(VLOOKUP(VALUE(MID(AD239,1,3)),$P$5:$W$120,4,0),1,3)))</f>
        <v/>
      </c>
      <c r="AG239" s="94" t="str">
        <f aca="false">IF(AF239&lt;&gt;"",VLOOKUP(AF239,$B$5:$L$106,11,0),"")</f>
        <v/>
      </c>
      <c r="AH239" s="88"/>
      <c r="AI239" s="52" t="str">
        <f aca="false">IF(ISERR(VALUE(MID(AD239,1,3))),"",VALUE(MID(VLOOKUP(VALUE(MID(AD239,1,3)),$P$5:$W$120,6,0),1,3)))</f>
        <v/>
      </c>
      <c r="AJ239" s="94" t="str">
        <f aca="false">IF(AI239&lt;&gt;"",VLOOKUP(AI239,$B$5:$L$106,11,0),"")</f>
        <v/>
      </c>
      <c r="AK239" s="102" t="n">
        <f aca="false">AH239</f>
        <v>0</v>
      </c>
      <c r="AM239" s="103" t="n">
        <f aca="false">IF(AG239=$AM$3,IF($AM$4="借方残",AH239+AM238,AM238-AH239),IF(AJ239=$AM$3,IF($AM$4="借方残",AM238-AK239,AK239+AM238),AM238))</f>
        <v>0</v>
      </c>
      <c r="AO239" s="105" t="str">
        <f aca="false">IF($AO$3="","",IF(OR(AG239=$AO$3,AJ239=$AO$3),1,""))</f>
        <v/>
      </c>
      <c r="AP239" s="105" t="str">
        <f aca="false">IF(AO239=1,COUNTIF($AO$6:AO239,"=1"),"")</f>
        <v/>
      </c>
      <c r="AQ239" s="106" t="str">
        <f aca="false">IF($AO$3="","",IF(AG239=$AO$3,"借",IF(AJ239=$AO$3,"貸","")))</f>
        <v/>
      </c>
    </row>
    <row r="240" customFormat="false" ht="12" hidden="false" customHeight="false" outlineLevel="0" collapsed="false">
      <c r="AA240" s="52" t="n">
        <v>235</v>
      </c>
      <c r="AC240" s="52"/>
      <c r="AD240" s="94" t="str">
        <f aca="false">IF(AC240&lt;&gt;"",VLOOKUP(AC240,$P$5:W$120,8,0),"")</f>
        <v/>
      </c>
      <c r="AF240" s="52" t="str">
        <f aca="false">IF(ISERROR(VALUE(MID(AD240,1,3))),"",VALUE(MID(VLOOKUP(VALUE(MID(AD240,1,3)),$P$5:$W$120,4,0),1,3)))</f>
        <v/>
      </c>
      <c r="AG240" s="94" t="str">
        <f aca="false">IF(AF240&lt;&gt;"",VLOOKUP(AF240,$B$5:$L$106,11,0),"")</f>
        <v/>
      </c>
      <c r="AH240" s="88"/>
      <c r="AI240" s="52" t="str">
        <f aca="false">IF(ISERR(VALUE(MID(AD240,1,3))),"",VALUE(MID(VLOOKUP(VALUE(MID(AD240,1,3)),$P$5:$W$120,6,0),1,3)))</f>
        <v/>
      </c>
      <c r="AJ240" s="94" t="str">
        <f aca="false">IF(AI240&lt;&gt;"",VLOOKUP(AI240,$B$5:$L$106,11,0),"")</f>
        <v/>
      </c>
      <c r="AK240" s="102" t="n">
        <f aca="false">AH240</f>
        <v>0</v>
      </c>
      <c r="AM240" s="103" t="n">
        <f aca="false">IF(AG240=$AM$3,IF($AM$4="借方残",AH240+AM239,AM239-AH240),IF(AJ240=$AM$3,IF($AM$4="借方残",AM239-AK240,AK240+AM239),AM239))</f>
        <v>0</v>
      </c>
      <c r="AO240" s="105" t="str">
        <f aca="false">IF($AO$3="","",IF(OR(AG240=$AO$3,AJ240=$AO$3),1,""))</f>
        <v/>
      </c>
      <c r="AP240" s="105" t="str">
        <f aca="false">IF(AO240=1,COUNTIF($AO$6:AO240,"=1"),"")</f>
        <v/>
      </c>
      <c r="AQ240" s="106" t="str">
        <f aca="false">IF($AO$3="","",IF(AG240=$AO$3,"借",IF(AJ240=$AO$3,"貸","")))</f>
        <v/>
      </c>
    </row>
    <row r="241" customFormat="false" ht="12" hidden="false" customHeight="false" outlineLevel="0" collapsed="false">
      <c r="AA241" s="52" t="n">
        <v>236</v>
      </c>
      <c r="AC241" s="52"/>
      <c r="AD241" s="94" t="str">
        <f aca="false">IF(AC241&lt;&gt;"",VLOOKUP(AC241,$P$5:W$120,8,0),"")</f>
        <v/>
      </c>
      <c r="AF241" s="52" t="str">
        <f aca="false">IF(ISERROR(VALUE(MID(AD241,1,3))),"",VALUE(MID(VLOOKUP(VALUE(MID(AD241,1,3)),$P$5:$W$120,4,0),1,3)))</f>
        <v/>
      </c>
      <c r="AG241" s="94" t="str">
        <f aca="false">IF(AF241&lt;&gt;"",VLOOKUP(AF241,$B$5:$L$106,11,0),"")</f>
        <v/>
      </c>
      <c r="AH241" s="88"/>
      <c r="AI241" s="52" t="str">
        <f aca="false">IF(ISERR(VALUE(MID(AD241,1,3))),"",VALUE(MID(VLOOKUP(VALUE(MID(AD241,1,3)),$P$5:$W$120,6,0),1,3)))</f>
        <v/>
      </c>
      <c r="AJ241" s="94" t="str">
        <f aca="false">IF(AI241&lt;&gt;"",VLOOKUP(AI241,$B$5:$L$106,11,0),"")</f>
        <v/>
      </c>
      <c r="AK241" s="102" t="n">
        <f aca="false">AH241</f>
        <v>0</v>
      </c>
      <c r="AM241" s="103" t="n">
        <f aca="false">IF(AG241=$AM$3,IF($AM$4="借方残",AH241+AM240,AM240-AH241),IF(AJ241=$AM$3,IF($AM$4="借方残",AM240-AK241,AK241+AM240),AM240))</f>
        <v>0</v>
      </c>
      <c r="AO241" s="105" t="str">
        <f aca="false">IF($AO$3="","",IF(OR(AG241=$AO$3,AJ241=$AO$3),1,""))</f>
        <v/>
      </c>
      <c r="AP241" s="105" t="str">
        <f aca="false">IF(AO241=1,COUNTIF($AO$6:AO241,"=1"),"")</f>
        <v/>
      </c>
      <c r="AQ241" s="106" t="str">
        <f aca="false">IF($AO$3="","",IF(AG241=$AO$3,"借",IF(AJ241=$AO$3,"貸","")))</f>
        <v/>
      </c>
    </row>
    <row r="242" customFormat="false" ht="12" hidden="false" customHeight="false" outlineLevel="0" collapsed="false">
      <c r="AA242" s="52" t="n">
        <v>237</v>
      </c>
      <c r="AC242" s="52"/>
      <c r="AD242" s="94" t="str">
        <f aca="false">IF(AC242&lt;&gt;"",VLOOKUP(AC242,$P$5:W$120,8,0),"")</f>
        <v/>
      </c>
      <c r="AF242" s="52" t="str">
        <f aca="false">IF(ISERROR(VALUE(MID(AD242,1,3))),"",VALUE(MID(VLOOKUP(VALUE(MID(AD242,1,3)),$P$5:$W$120,4,0),1,3)))</f>
        <v/>
      </c>
      <c r="AG242" s="94" t="str">
        <f aca="false">IF(AF242&lt;&gt;"",VLOOKUP(AF242,$B$5:$L$106,11,0),"")</f>
        <v/>
      </c>
      <c r="AH242" s="88"/>
      <c r="AI242" s="52" t="str">
        <f aca="false">IF(ISERR(VALUE(MID(AD242,1,3))),"",VALUE(MID(VLOOKUP(VALUE(MID(AD242,1,3)),$P$5:$W$120,6,0),1,3)))</f>
        <v/>
      </c>
      <c r="AJ242" s="94" t="str">
        <f aca="false">IF(AI242&lt;&gt;"",VLOOKUP(AI242,$B$5:$L$106,11,0),"")</f>
        <v/>
      </c>
      <c r="AK242" s="102" t="n">
        <f aca="false">AH242</f>
        <v>0</v>
      </c>
      <c r="AM242" s="103" t="n">
        <f aca="false">IF(AG242=$AM$3,IF($AM$4="借方残",AH242+AM241,AM241-AH242),IF(AJ242=$AM$3,IF($AM$4="借方残",AM241-AK242,AK242+AM241),AM241))</f>
        <v>0</v>
      </c>
      <c r="AO242" s="105" t="str">
        <f aca="false">IF($AO$3="","",IF(OR(AG242=$AO$3,AJ242=$AO$3),1,""))</f>
        <v/>
      </c>
      <c r="AP242" s="105" t="str">
        <f aca="false">IF(AO242=1,COUNTIF($AO$6:AO242,"=1"),"")</f>
        <v/>
      </c>
      <c r="AQ242" s="106" t="str">
        <f aca="false">IF($AO$3="","",IF(AG242=$AO$3,"借",IF(AJ242=$AO$3,"貸","")))</f>
        <v/>
      </c>
    </row>
    <row r="243" customFormat="false" ht="12" hidden="false" customHeight="false" outlineLevel="0" collapsed="false">
      <c r="AA243" s="52" t="n">
        <v>238</v>
      </c>
      <c r="AC243" s="52"/>
      <c r="AD243" s="94" t="str">
        <f aca="false">IF(AC243&lt;&gt;"",VLOOKUP(AC243,$P$5:W$120,8,0),"")</f>
        <v/>
      </c>
      <c r="AF243" s="52" t="str">
        <f aca="false">IF(ISERROR(VALUE(MID(AD243,1,3))),"",VALUE(MID(VLOOKUP(VALUE(MID(AD243,1,3)),$P$5:$W$120,4,0),1,3)))</f>
        <v/>
      </c>
      <c r="AG243" s="94" t="str">
        <f aca="false">IF(AF243&lt;&gt;"",VLOOKUP(AF243,$B$5:$L$106,11,0),"")</f>
        <v/>
      </c>
      <c r="AH243" s="88"/>
      <c r="AI243" s="52" t="str">
        <f aca="false">IF(ISERR(VALUE(MID(AD243,1,3))),"",VALUE(MID(VLOOKUP(VALUE(MID(AD243,1,3)),$P$5:$W$120,6,0),1,3)))</f>
        <v/>
      </c>
      <c r="AJ243" s="94" t="str">
        <f aca="false">IF(AI243&lt;&gt;"",VLOOKUP(AI243,$B$5:$L$106,11,0),"")</f>
        <v/>
      </c>
      <c r="AK243" s="102" t="n">
        <f aca="false">AH243</f>
        <v>0</v>
      </c>
      <c r="AM243" s="103" t="n">
        <f aca="false">IF(AG243=$AM$3,IF($AM$4="借方残",AH243+AM242,AM242-AH243),IF(AJ243=$AM$3,IF($AM$4="借方残",AM242-AK243,AK243+AM242),AM242))</f>
        <v>0</v>
      </c>
      <c r="AO243" s="105" t="str">
        <f aca="false">IF($AO$3="","",IF(OR(AG243=$AO$3,AJ243=$AO$3),1,""))</f>
        <v/>
      </c>
      <c r="AP243" s="105" t="str">
        <f aca="false">IF(AO243=1,COUNTIF($AO$6:AO243,"=1"),"")</f>
        <v/>
      </c>
      <c r="AQ243" s="106" t="str">
        <f aca="false">IF($AO$3="","",IF(AG243=$AO$3,"借",IF(AJ243=$AO$3,"貸","")))</f>
        <v/>
      </c>
    </row>
    <row r="244" customFormat="false" ht="12" hidden="false" customHeight="false" outlineLevel="0" collapsed="false">
      <c r="AA244" s="52" t="n">
        <v>239</v>
      </c>
      <c r="AC244" s="52"/>
      <c r="AD244" s="94" t="str">
        <f aca="false">IF(AC244&lt;&gt;"",VLOOKUP(AC244,$P$5:W$120,8,0),"")</f>
        <v/>
      </c>
      <c r="AF244" s="52" t="str">
        <f aca="false">IF(ISERROR(VALUE(MID(AD244,1,3))),"",VALUE(MID(VLOOKUP(VALUE(MID(AD244,1,3)),$P$5:$W$120,4,0),1,3)))</f>
        <v/>
      </c>
      <c r="AG244" s="94" t="str">
        <f aca="false">IF(AF244&lt;&gt;"",VLOOKUP(AF244,$B$5:$L$106,11,0),"")</f>
        <v/>
      </c>
      <c r="AH244" s="88"/>
      <c r="AI244" s="52" t="str">
        <f aca="false">IF(ISERR(VALUE(MID(AD244,1,3))),"",VALUE(MID(VLOOKUP(VALUE(MID(AD244,1,3)),$P$5:$W$120,6,0),1,3)))</f>
        <v/>
      </c>
      <c r="AJ244" s="94" t="str">
        <f aca="false">IF(AI244&lt;&gt;"",VLOOKUP(AI244,$B$5:$L$106,11,0),"")</f>
        <v/>
      </c>
      <c r="AK244" s="102" t="n">
        <f aca="false">AH244</f>
        <v>0</v>
      </c>
      <c r="AM244" s="103" t="n">
        <f aca="false">IF(AG244=$AM$3,IF($AM$4="借方残",AH244+AM243,AM243-AH244),IF(AJ244=$AM$3,IF($AM$4="借方残",AM243-AK244,AK244+AM243),AM243))</f>
        <v>0</v>
      </c>
      <c r="AO244" s="105" t="str">
        <f aca="false">IF($AO$3="","",IF(OR(AG244=$AO$3,AJ244=$AO$3),1,""))</f>
        <v/>
      </c>
      <c r="AP244" s="105" t="str">
        <f aca="false">IF(AO244=1,COUNTIF($AO$6:AO244,"=1"),"")</f>
        <v/>
      </c>
      <c r="AQ244" s="106" t="str">
        <f aca="false">IF($AO$3="","",IF(AG244=$AO$3,"借",IF(AJ244=$AO$3,"貸","")))</f>
        <v/>
      </c>
    </row>
    <row r="245" customFormat="false" ht="12" hidden="false" customHeight="false" outlineLevel="0" collapsed="false">
      <c r="AA245" s="52" t="n">
        <v>240</v>
      </c>
      <c r="AC245" s="52"/>
      <c r="AD245" s="94" t="str">
        <f aca="false">IF(AC245&lt;&gt;"",VLOOKUP(AC245,$P$5:W$120,8,0),"")</f>
        <v/>
      </c>
      <c r="AF245" s="52" t="str">
        <f aca="false">IF(ISERROR(VALUE(MID(AD245,1,3))),"",VALUE(MID(VLOOKUP(VALUE(MID(AD245,1,3)),$P$5:$W$120,4,0),1,3)))</f>
        <v/>
      </c>
      <c r="AG245" s="94" t="str">
        <f aca="false">IF(AF245&lt;&gt;"",VLOOKUP(AF245,$B$5:$L$106,11,0),"")</f>
        <v/>
      </c>
      <c r="AH245" s="88"/>
      <c r="AI245" s="52" t="str">
        <f aca="false">IF(ISERR(VALUE(MID(AD245,1,3))),"",VALUE(MID(VLOOKUP(VALUE(MID(AD245,1,3)),$P$5:$W$120,6,0),1,3)))</f>
        <v/>
      </c>
      <c r="AJ245" s="94" t="str">
        <f aca="false">IF(AI245&lt;&gt;"",VLOOKUP(AI245,$B$5:$L$106,11,0),"")</f>
        <v/>
      </c>
      <c r="AK245" s="102" t="n">
        <f aca="false">AH245</f>
        <v>0</v>
      </c>
      <c r="AM245" s="103" t="n">
        <f aca="false">IF(AG245=$AM$3,IF($AM$4="借方残",AH245+AM244,AM244-AH245),IF(AJ245=$AM$3,IF($AM$4="借方残",AM244-AK245,AK245+AM244),AM244))</f>
        <v>0</v>
      </c>
      <c r="AO245" s="105" t="str">
        <f aca="false">IF($AO$3="","",IF(OR(AG245=$AO$3,AJ245=$AO$3),1,""))</f>
        <v/>
      </c>
      <c r="AP245" s="105" t="str">
        <f aca="false">IF(AO245=1,COUNTIF($AO$6:AO245,"=1"),"")</f>
        <v/>
      </c>
      <c r="AQ245" s="106" t="str">
        <f aca="false">IF($AO$3="","",IF(AG245=$AO$3,"借",IF(AJ245=$AO$3,"貸","")))</f>
        <v/>
      </c>
    </row>
    <row r="246" customFormat="false" ht="12" hidden="false" customHeight="false" outlineLevel="0" collapsed="false">
      <c r="AA246" s="52" t="n">
        <v>241</v>
      </c>
      <c r="AC246" s="52"/>
      <c r="AD246" s="94" t="str">
        <f aca="false">IF(AC246&lt;&gt;"",VLOOKUP(AC246,$P$5:W$120,8,0),"")</f>
        <v/>
      </c>
      <c r="AF246" s="52" t="str">
        <f aca="false">IF(ISERROR(VALUE(MID(AD246,1,3))),"",VALUE(MID(VLOOKUP(VALUE(MID(AD246,1,3)),$P$5:$W$120,4,0),1,3)))</f>
        <v/>
      </c>
      <c r="AG246" s="94" t="str">
        <f aca="false">IF(AF246&lt;&gt;"",VLOOKUP(AF246,$B$5:$L$106,11,0),"")</f>
        <v/>
      </c>
      <c r="AH246" s="88"/>
      <c r="AI246" s="52" t="str">
        <f aca="false">IF(ISERR(VALUE(MID(AD246,1,3))),"",VALUE(MID(VLOOKUP(VALUE(MID(AD246,1,3)),$P$5:$W$120,6,0),1,3)))</f>
        <v/>
      </c>
      <c r="AJ246" s="94" t="str">
        <f aca="false">IF(AI246&lt;&gt;"",VLOOKUP(AI246,$B$5:$L$106,11,0),"")</f>
        <v/>
      </c>
      <c r="AK246" s="102" t="n">
        <f aca="false">AH246</f>
        <v>0</v>
      </c>
      <c r="AM246" s="103" t="n">
        <f aca="false">IF(AG246=$AM$3,IF($AM$4="借方残",AH246+AM245,AM245-AH246),IF(AJ246=$AM$3,IF($AM$4="借方残",AM245-AK246,AK246+AM245),AM245))</f>
        <v>0</v>
      </c>
      <c r="AO246" s="105" t="str">
        <f aca="false">IF($AO$3="","",IF(OR(AG246=$AO$3,AJ246=$AO$3),1,""))</f>
        <v/>
      </c>
      <c r="AP246" s="105" t="str">
        <f aca="false">IF(AO246=1,COUNTIF($AO$6:AO246,"=1"),"")</f>
        <v/>
      </c>
      <c r="AQ246" s="106" t="str">
        <f aca="false">IF($AO$3="","",IF(AG246=$AO$3,"借",IF(AJ246=$AO$3,"貸","")))</f>
        <v/>
      </c>
    </row>
    <row r="247" customFormat="false" ht="12" hidden="false" customHeight="false" outlineLevel="0" collapsed="false">
      <c r="AA247" s="52" t="n">
        <v>242</v>
      </c>
      <c r="AC247" s="52"/>
      <c r="AD247" s="94" t="str">
        <f aca="false">IF(AC247&lt;&gt;"",VLOOKUP(AC247,$P$5:W$120,8,0),"")</f>
        <v/>
      </c>
      <c r="AF247" s="52" t="str">
        <f aca="false">IF(ISERROR(VALUE(MID(AD247,1,3))),"",VALUE(MID(VLOOKUP(VALUE(MID(AD247,1,3)),$P$5:$W$120,4,0),1,3)))</f>
        <v/>
      </c>
      <c r="AG247" s="94" t="str">
        <f aca="false">IF(AF247&lt;&gt;"",VLOOKUP(AF247,$B$5:$L$106,11,0),"")</f>
        <v/>
      </c>
      <c r="AH247" s="88"/>
      <c r="AI247" s="52" t="str">
        <f aca="false">IF(ISERR(VALUE(MID(AD247,1,3))),"",VALUE(MID(VLOOKUP(VALUE(MID(AD247,1,3)),$P$5:$W$120,6,0),1,3)))</f>
        <v/>
      </c>
      <c r="AJ247" s="94" t="str">
        <f aca="false">IF(AI247&lt;&gt;"",VLOOKUP(AI247,$B$5:$L$106,11,0),"")</f>
        <v/>
      </c>
      <c r="AK247" s="102" t="n">
        <f aca="false">AH247</f>
        <v>0</v>
      </c>
      <c r="AM247" s="103" t="n">
        <f aca="false">IF(AG247=$AM$3,IF($AM$4="借方残",AH247+AM246,AM246-AH247),IF(AJ247=$AM$3,IF($AM$4="借方残",AM246-AK247,AK247+AM246),AM246))</f>
        <v>0</v>
      </c>
      <c r="AO247" s="105" t="str">
        <f aca="false">IF($AO$3="","",IF(OR(AG247=$AO$3,AJ247=$AO$3),1,""))</f>
        <v/>
      </c>
      <c r="AP247" s="105" t="str">
        <f aca="false">IF(AO247=1,COUNTIF($AO$6:AO247,"=1"),"")</f>
        <v/>
      </c>
      <c r="AQ247" s="106" t="str">
        <f aca="false">IF($AO$3="","",IF(AG247=$AO$3,"借",IF(AJ247=$AO$3,"貸","")))</f>
        <v/>
      </c>
    </row>
    <row r="248" customFormat="false" ht="12" hidden="false" customHeight="false" outlineLevel="0" collapsed="false">
      <c r="AA248" s="52" t="n">
        <v>243</v>
      </c>
      <c r="AC248" s="52"/>
      <c r="AD248" s="94" t="str">
        <f aca="false">IF(AC248&lt;&gt;"",VLOOKUP(AC248,$P$5:W$120,8,0),"")</f>
        <v/>
      </c>
      <c r="AF248" s="52" t="str">
        <f aca="false">IF(ISERROR(VALUE(MID(AD248,1,3))),"",VALUE(MID(VLOOKUP(VALUE(MID(AD248,1,3)),$P$5:$W$120,4,0),1,3)))</f>
        <v/>
      </c>
      <c r="AG248" s="94" t="str">
        <f aca="false">IF(AF248&lt;&gt;"",VLOOKUP(AF248,$B$5:$L$106,11,0),"")</f>
        <v/>
      </c>
      <c r="AH248" s="88"/>
      <c r="AI248" s="52" t="str">
        <f aca="false">IF(ISERR(VALUE(MID(AD248,1,3))),"",VALUE(MID(VLOOKUP(VALUE(MID(AD248,1,3)),$P$5:$W$120,6,0),1,3)))</f>
        <v/>
      </c>
      <c r="AJ248" s="94" t="str">
        <f aca="false">IF(AI248&lt;&gt;"",VLOOKUP(AI248,$B$5:$L$106,11,0),"")</f>
        <v/>
      </c>
      <c r="AK248" s="102" t="n">
        <f aca="false">AH248</f>
        <v>0</v>
      </c>
      <c r="AM248" s="103" t="n">
        <f aca="false">IF(AG248=$AM$3,IF($AM$4="借方残",AH248+AM247,AM247-AH248),IF(AJ248=$AM$3,IF($AM$4="借方残",AM247-AK248,AK248+AM247),AM247))</f>
        <v>0</v>
      </c>
      <c r="AO248" s="105" t="str">
        <f aca="false">IF($AO$3="","",IF(OR(AG248=$AO$3,AJ248=$AO$3),1,""))</f>
        <v/>
      </c>
      <c r="AP248" s="105" t="str">
        <f aca="false">IF(AO248=1,COUNTIF($AO$6:AO248,"=1"),"")</f>
        <v/>
      </c>
      <c r="AQ248" s="106" t="str">
        <f aca="false">IF($AO$3="","",IF(AG248=$AO$3,"借",IF(AJ248=$AO$3,"貸","")))</f>
        <v/>
      </c>
    </row>
    <row r="249" customFormat="false" ht="12" hidden="false" customHeight="false" outlineLevel="0" collapsed="false">
      <c r="AA249" s="52" t="n">
        <v>244</v>
      </c>
      <c r="AC249" s="52"/>
      <c r="AD249" s="94" t="str">
        <f aca="false">IF(AC249&lt;&gt;"",VLOOKUP(AC249,$P$5:W$120,8,0),"")</f>
        <v/>
      </c>
      <c r="AF249" s="52" t="str">
        <f aca="false">IF(ISERROR(VALUE(MID(AD249,1,3))),"",VALUE(MID(VLOOKUP(VALUE(MID(AD249,1,3)),$P$5:$W$120,4,0),1,3)))</f>
        <v/>
      </c>
      <c r="AG249" s="94" t="str">
        <f aca="false">IF(AF249&lt;&gt;"",VLOOKUP(AF249,$B$5:$L$106,11,0),"")</f>
        <v/>
      </c>
      <c r="AH249" s="88"/>
      <c r="AI249" s="52" t="str">
        <f aca="false">IF(ISERR(VALUE(MID(AD249,1,3))),"",VALUE(MID(VLOOKUP(VALUE(MID(AD249,1,3)),$P$5:$W$120,6,0),1,3)))</f>
        <v/>
      </c>
      <c r="AJ249" s="94" t="str">
        <f aca="false">IF(AI249&lt;&gt;"",VLOOKUP(AI249,$B$5:$L$106,11,0),"")</f>
        <v/>
      </c>
      <c r="AK249" s="102" t="n">
        <f aca="false">AH249</f>
        <v>0</v>
      </c>
      <c r="AM249" s="103" t="n">
        <f aca="false">IF(AG249=$AM$3,IF($AM$4="借方残",AH249+AM248,AM248-AH249),IF(AJ249=$AM$3,IF($AM$4="借方残",AM248-AK249,AK249+AM248),AM248))</f>
        <v>0</v>
      </c>
      <c r="AO249" s="105" t="str">
        <f aca="false">IF($AO$3="","",IF(OR(AG249=$AO$3,AJ249=$AO$3),1,""))</f>
        <v/>
      </c>
      <c r="AP249" s="105" t="str">
        <f aca="false">IF(AO249=1,COUNTIF($AO$6:AO249,"=1"),"")</f>
        <v/>
      </c>
      <c r="AQ249" s="106" t="str">
        <f aca="false">IF($AO$3="","",IF(AG249=$AO$3,"借",IF(AJ249=$AO$3,"貸","")))</f>
        <v/>
      </c>
    </row>
    <row r="250" customFormat="false" ht="12" hidden="false" customHeight="false" outlineLevel="0" collapsed="false">
      <c r="AA250" s="52" t="n">
        <v>245</v>
      </c>
      <c r="AC250" s="52"/>
      <c r="AD250" s="94" t="str">
        <f aca="false">IF(AC250&lt;&gt;"",VLOOKUP(AC250,$P$5:W$120,8,0),"")</f>
        <v/>
      </c>
      <c r="AF250" s="52" t="str">
        <f aca="false">IF(ISERROR(VALUE(MID(AD250,1,3))),"",VALUE(MID(VLOOKUP(VALUE(MID(AD250,1,3)),$P$5:$W$120,4,0),1,3)))</f>
        <v/>
      </c>
      <c r="AG250" s="94" t="str">
        <f aca="false">IF(AF250&lt;&gt;"",VLOOKUP(AF250,$B$5:$L$106,11,0),"")</f>
        <v/>
      </c>
      <c r="AH250" s="88"/>
      <c r="AI250" s="52" t="str">
        <f aca="false">IF(ISERR(VALUE(MID(AD250,1,3))),"",VALUE(MID(VLOOKUP(VALUE(MID(AD250,1,3)),$P$5:$W$120,6,0),1,3)))</f>
        <v/>
      </c>
      <c r="AJ250" s="94" t="str">
        <f aca="false">IF(AI250&lt;&gt;"",VLOOKUP(AI250,$B$5:$L$106,11,0),"")</f>
        <v/>
      </c>
      <c r="AK250" s="102" t="n">
        <f aca="false">AH250</f>
        <v>0</v>
      </c>
      <c r="AM250" s="103" t="n">
        <f aca="false">IF(AG250=$AM$3,IF($AM$4="借方残",AH250+AM249,AM249-AH250),IF(AJ250=$AM$3,IF($AM$4="借方残",AM249-AK250,AK250+AM249),AM249))</f>
        <v>0</v>
      </c>
      <c r="AO250" s="105" t="str">
        <f aca="false">IF($AO$3="","",IF(OR(AG250=$AO$3,AJ250=$AO$3),1,""))</f>
        <v/>
      </c>
      <c r="AP250" s="105" t="str">
        <f aca="false">IF(AO250=1,COUNTIF($AO$6:AO250,"=1"),"")</f>
        <v/>
      </c>
      <c r="AQ250" s="106" t="str">
        <f aca="false">IF($AO$3="","",IF(AG250=$AO$3,"借",IF(AJ250=$AO$3,"貸","")))</f>
        <v/>
      </c>
    </row>
    <row r="251" customFormat="false" ht="12" hidden="false" customHeight="false" outlineLevel="0" collapsed="false">
      <c r="AA251" s="52" t="n">
        <v>246</v>
      </c>
      <c r="AC251" s="52"/>
      <c r="AD251" s="94" t="str">
        <f aca="false">IF(AC251&lt;&gt;"",VLOOKUP(AC251,$P$5:W$120,8,0),"")</f>
        <v/>
      </c>
      <c r="AF251" s="52" t="str">
        <f aca="false">IF(ISERROR(VALUE(MID(AD251,1,3))),"",VALUE(MID(VLOOKUP(VALUE(MID(AD251,1,3)),$P$5:$W$120,4,0),1,3)))</f>
        <v/>
      </c>
      <c r="AG251" s="94" t="str">
        <f aca="false">IF(AF251&lt;&gt;"",VLOOKUP(AF251,$B$5:$L$106,11,0),"")</f>
        <v/>
      </c>
      <c r="AH251" s="88"/>
      <c r="AI251" s="52" t="str">
        <f aca="false">IF(ISERR(VALUE(MID(AD251,1,3))),"",VALUE(MID(VLOOKUP(VALUE(MID(AD251,1,3)),$P$5:$W$120,6,0),1,3)))</f>
        <v/>
      </c>
      <c r="AJ251" s="94" t="str">
        <f aca="false">IF(AI251&lt;&gt;"",VLOOKUP(AI251,$B$5:$L$106,11,0),"")</f>
        <v/>
      </c>
      <c r="AK251" s="102" t="n">
        <f aca="false">AH251</f>
        <v>0</v>
      </c>
      <c r="AM251" s="103" t="n">
        <f aca="false">IF(AG251=$AM$3,IF($AM$4="借方残",AH251+AM250,AM250-AH251),IF(AJ251=$AM$3,IF($AM$4="借方残",AM250-AK251,AK251+AM250),AM250))</f>
        <v>0</v>
      </c>
      <c r="AO251" s="105" t="str">
        <f aca="false">IF($AO$3="","",IF(OR(AG251=$AO$3,AJ251=$AO$3),1,""))</f>
        <v/>
      </c>
      <c r="AP251" s="105" t="str">
        <f aca="false">IF(AO251=1,COUNTIF($AO$6:AO251,"=1"),"")</f>
        <v/>
      </c>
      <c r="AQ251" s="106" t="str">
        <f aca="false">IF($AO$3="","",IF(AG251=$AO$3,"借",IF(AJ251=$AO$3,"貸","")))</f>
        <v/>
      </c>
    </row>
    <row r="252" customFormat="false" ht="12" hidden="false" customHeight="false" outlineLevel="0" collapsed="false">
      <c r="AA252" s="52" t="n">
        <v>247</v>
      </c>
      <c r="AC252" s="52"/>
      <c r="AD252" s="94" t="str">
        <f aca="false">IF(AC252&lt;&gt;"",VLOOKUP(AC252,$P$5:W$120,8,0),"")</f>
        <v/>
      </c>
      <c r="AF252" s="52" t="str">
        <f aca="false">IF(ISERROR(VALUE(MID(AD252,1,3))),"",VALUE(MID(VLOOKUP(VALUE(MID(AD252,1,3)),$P$5:$W$120,4,0),1,3)))</f>
        <v/>
      </c>
      <c r="AG252" s="94" t="str">
        <f aca="false">IF(AF252&lt;&gt;"",VLOOKUP(AF252,$B$5:$L$106,11,0),"")</f>
        <v/>
      </c>
      <c r="AH252" s="88"/>
      <c r="AI252" s="52" t="str">
        <f aca="false">IF(ISERR(VALUE(MID(AD252,1,3))),"",VALUE(MID(VLOOKUP(VALUE(MID(AD252,1,3)),$P$5:$W$120,6,0),1,3)))</f>
        <v/>
      </c>
      <c r="AJ252" s="94" t="str">
        <f aca="false">IF(AI252&lt;&gt;"",VLOOKUP(AI252,$B$5:$L$106,11,0),"")</f>
        <v/>
      </c>
      <c r="AK252" s="102" t="n">
        <f aca="false">AH252</f>
        <v>0</v>
      </c>
      <c r="AM252" s="103" t="n">
        <f aca="false">IF(AG252=$AM$3,IF($AM$4="借方残",AH252+AM251,AM251-AH252),IF(AJ252=$AM$3,IF($AM$4="借方残",AM251-AK252,AK252+AM251),AM251))</f>
        <v>0</v>
      </c>
      <c r="AO252" s="105" t="str">
        <f aca="false">IF($AO$3="","",IF(OR(AG252=$AO$3,AJ252=$AO$3),1,""))</f>
        <v/>
      </c>
      <c r="AP252" s="105" t="str">
        <f aca="false">IF(AO252=1,COUNTIF($AO$6:AO252,"=1"),"")</f>
        <v/>
      </c>
      <c r="AQ252" s="106" t="str">
        <f aca="false">IF($AO$3="","",IF(AG252=$AO$3,"借",IF(AJ252=$AO$3,"貸","")))</f>
        <v/>
      </c>
    </row>
    <row r="253" customFormat="false" ht="12" hidden="false" customHeight="false" outlineLevel="0" collapsed="false">
      <c r="AA253" s="52" t="n">
        <v>248</v>
      </c>
      <c r="AC253" s="52"/>
      <c r="AD253" s="94" t="str">
        <f aca="false">IF(AC253&lt;&gt;"",VLOOKUP(AC253,$P$5:W$120,8,0),"")</f>
        <v/>
      </c>
      <c r="AF253" s="52" t="str">
        <f aca="false">IF(ISERROR(VALUE(MID(AD253,1,3))),"",VALUE(MID(VLOOKUP(VALUE(MID(AD253,1,3)),$P$5:$W$120,4,0),1,3)))</f>
        <v/>
      </c>
      <c r="AG253" s="94" t="str">
        <f aca="false">IF(AF253&lt;&gt;"",VLOOKUP(AF253,$B$5:$L$106,11,0),"")</f>
        <v/>
      </c>
      <c r="AH253" s="88"/>
      <c r="AI253" s="52" t="str">
        <f aca="false">IF(ISERR(VALUE(MID(AD253,1,3))),"",VALUE(MID(VLOOKUP(VALUE(MID(AD253,1,3)),$P$5:$W$120,6,0),1,3)))</f>
        <v/>
      </c>
      <c r="AJ253" s="94" t="str">
        <f aca="false">IF(AI253&lt;&gt;"",VLOOKUP(AI253,$B$5:$L$106,11,0),"")</f>
        <v/>
      </c>
      <c r="AK253" s="102" t="n">
        <f aca="false">AH253</f>
        <v>0</v>
      </c>
      <c r="AM253" s="103" t="n">
        <f aca="false">IF(AG253=$AM$3,IF($AM$4="借方残",AH253+AM252,AM252-AH253),IF(AJ253=$AM$3,IF($AM$4="借方残",AM252-AK253,AK253+AM252),AM252))</f>
        <v>0</v>
      </c>
      <c r="AO253" s="105" t="str">
        <f aca="false">IF($AO$3="","",IF(OR(AG253=$AO$3,AJ253=$AO$3),1,""))</f>
        <v/>
      </c>
      <c r="AP253" s="105" t="str">
        <f aca="false">IF(AO253=1,COUNTIF($AO$6:AO253,"=1"),"")</f>
        <v/>
      </c>
      <c r="AQ253" s="106" t="str">
        <f aca="false">IF($AO$3="","",IF(AG253=$AO$3,"借",IF(AJ253=$AO$3,"貸","")))</f>
        <v/>
      </c>
    </row>
    <row r="254" customFormat="false" ht="12" hidden="false" customHeight="false" outlineLevel="0" collapsed="false">
      <c r="AA254" s="52" t="n">
        <v>249</v>
      </c>
      <c r="AC254" s="52"/>
      <c r="AD254" s="94" t="str">
        <f aca="false">IF(AC254&lt;&gt;"",VLOOKUP(AC254,$P$5:W$120,8,0),"")</f>
        <v/>
      </c>
      <c r="AF254" s="52" t="str">
        <f aca="false">IF(ISERROR(VALUE(MID(AD254,1,3))),"",VALUE(MID(VLOOKUP(VALUE(MID(AD254,1,3)),$P$5:$W$120,4,0),1,3)))</f>
        <v/>
      </c>
      <c r="AG254" s="94" t="str">
        <f aca="false">IF(AF254&lt;&gt;"",VLOOKUP(AF254,$B$5:$L$106,11,0),"")</f>
        <v/>
      </c>
      <c r="AH254" s="88"/>
      <c r="AI254" s="52" t="str">
        <f aca="false">IF(ISERR(VALUE(MID(AD254,1,3))),"",VALUE(MID(VLOOKUP(VALUE(MID(AD254,1,3)),$P$5:$W$120,6,0),1,3)))</f>
        <v/>
      </c>
      <c r="AJ254" s="94" t="str">
        <f aca="false">IF(AI254&lt;&gt;"",VLOOKUP(AI254,$B$5:$L$106,11,0),"")</f>
        <v/>
      </c>
      <c r="AK254" s="102" t="n">
        <f aca="false">AH254</f>
        <v>0</v>
      </c>
      <c r="AM254" s="103" t="n">
        <f aca="false">IF(AG254=$AM$3,IF($AM$4="借方残",AH254+AM253,AM253-AH254),IF(AJ254=$AM$3,IF($AM$4="借方残",AM253-AK254,AK254+AM253),AM253))</f>
        <v>0</v>
      </c>
      <c r="AO254" s="105" t="str">
        <f aca="false">IF($AO$3="","",IF(OR(AG254=$AO$3,AJ254=$AO$3),1,""))</f>
        <v/>
      </c>
      <c r="AP254" s="105" t="str">
        <f aca="false">IF(AO254=1,COUNTIF($AO$6:AO254,"=1"),"")</f>
        <v/>
      </c>
      <c r="AQ254" s="106" t="str">
        <f aca="false">IF($AO$3="","",IF(AG254=$AO$3,"借",IF(AJ254=$AO$3,"貸","")))</f>
        <v/>
      </c>
    </row>
    <row r="255" customFormat="false" ht="12" hidden="false" customHeight="false" outlineLevel="0" collapsed="false">
      <c r="AA255" s="52" t="n">
        <v>250</v>
      </c>
      <c r="AC255" s="52"/>
      <c r="AD255" s="94" t="str">
        <f aca="false">IF(AC255&lt;&gt;"",VLOOKUP(AC255,$P$5:W$120,8,0),"")</f>
        <v/>
      </c>
      <c r="AF255" s="52" t="str">
        <f aca="false">IF(ISERROR(VALUE(MID(AD255,1,3))),"",VALUE(MID(VLOOKUP(VALUE(MID(AD255,1,3)),$P$5:$W$120,4,0),1,3)))</f>
        <v/>
      </c>
      <c r="AG255" s="94" t="str">
        <f aca="false">IF(AF255&lt;&gt;"",VLOOKUP(AF255,$B$5:$L$106,11,0),"")</f>
        <v/>
      </c>
      <c r="AH255" s="88"/>
      <c r="AI255" s="52" t="str">
        <f aca="false">IF(ISERR(VALUE(MID(AD255,1,3))),"",VALUE(MID(VLOOKUP(VALUE(MID(AD255,1,3)),$P$5:$W$120,6,0),1,3)))</f>
        <v/>
      </c>
      <c r="AJ255" s="94" t="str">
        <f aca="false">IF(AI255&lt;&gt;"",VLOOKUP(AI255,$B$5:$L$106,11,0),"")</f>
        <v/>
      </c>
      <c r="AK255" s="102" t="n">
        <f aca="false">AH255</f>
        <v>0</v>
      </c>
      <c r="AM255" s="103" t="n">
        <f aca="false">IF(AG255=$AM$3,IF($AM$4="借方残",AH255+AM254,AM254-AH255),IF(AJ255=$AM$3,IF($AM$4="借方残",AM254-AK255,AK255+AM254),AM254))</f>
        <v>0</v>
      </c>
      <c r="AO255" s="105" t="str">
        <f aca="false">IF($AO$3="","",IF(OR(AG255=$AO$3,AJ255=$AO$3),1,""))</f>
        <v/>
      </c>
      <c r="AP255" s="105" t="str">
        <f aca="false">IF(AO255=1,COUNTIF($AO$6:AO255,"=1"),"")</f>
        <v/>
      </c>
      <c r="AQ255" s="106" t="str">
        <f aca="false">IF($AO$3="","",IF(AG255=$AO$3,"借",IF(AJ255=$AO$3,"貸","")))</f>
        <v/>
      </c>
    </row>
    <row r="256" customFormat="false" ht="12" hidden="false" customHeight="false" outlineLevel="0" collapsed="false">
      <c r="AA256" s="52" t="n">
        <v>251</v>
      </c>
      <c r="AC256" s="52"/>
      <c r="AD256" s="94" t="str">
        <f aca="false">IF(AC256&lt;&gt;"",VLOOKUP(AC256,$P$5:W$120,8,0),"")</f>
        <v/>
      </c>
      <c r="AF256" s="52" t="str">
        <f aca="false">IF(ISERROR(VALUE(MID(AD256,1,3))),"",VALUE(MID(VLOOKUP(VALUE(MID(AD256,1,3)),$P$5:$W$120,4,0),1,3)))</f>
        <v/>
      </c>
      <c r="AG256" s="94" t="str">
        <f aca="false">IF(AF256&lt;&gt;"",VLOOKUP(AF256,$B$5:$L$106,11,0),"")</f>
        <v/>
      </c>
      <c r="AH256" s="88"/>
      <c r="AI256" s="52" t="str">
        <f aca="false">IF(ISERR(VALUE(MID(AD256,1,3))),"",VALUE(MID(VLOOKUP(VALUE(MID(AD256,1,3)),$P$5:$W$120,6,0),1,3)))</f>
        <v/>
      </c>
      <c r="AJ256" s="94" t="str">
        <f aca="false">IF(AI256&lt;&gt;"",VLOOKUP(AI256,$B$5:$L$106,11,0),"")</f>
        <v/>
      </c>
      <c r="AK256" s="102" t="n">
        <f aca="false">AH256</f>
        <v>0</v>
      </c>
      <c r="AM256" s="103" t="n">
        <f aca="false">IF(AG256=$AM$3,IF($AM$4="借方残",AH256+AM255,AM255-AH256),IF(AJ256=$AM$3,IF($AM$4="借方残",AM255-AK256,AK256+AM255),AM255))</f>
        <v>0</v>
      </c>
      <c r="AO256" s="105" t="str">
        <f aca="false">IF($AO$3="","",IF(OR(AG256=$AO$3,AJ256=$AO$3),1,""))</f>
        <v/>
      </c>
      <c r="AP256" s="105" t="str">
        <f aca="false">IF(AO256=1,COUNTIF($AO$6:AO256,"=1"),"")</f>
        <v/>
      </c>
      <c r="AQ256" s="106" t="str">
        <f aca="false">IF($AO$3="","",IF(AG256=$AO$3,"借",IF(AJ256=$AO$3,"貸","")))</f>
        <v/>
      </c>
    </row>
    <row r="257" customFormat="false" ht="12" hidden="false" customHeight="false" outlineLevel="0" collapsed="false">
      <c r="AA257" s="52" t="n">
        <v>252</v>
      </c>
      <c r="AC257" s="52"/>
      <c r="AD257" s="94" t="str">
        <f aca="false">IF(AC257&lt;&gt;"",VLOOKUP(AC257,$P$5:W$120,8,0),"")</f>
        <v/>
      </c>
      <c r="AF257" s="52" t="str">
        <f aca="false">IF(ISERROR(VALUE(MID(AD257,1,3))),"",VALUE(MID(VLOOKUP(VALUE(MID(AD257,1,3)),$P$5:$W$120,4,0),1,3)))</f>
        <v/>
      </c>
      <c r="AG257" s="94" t="str">
        <f aca="false">IF(AF257&lt;&gt;"",VLOOKUP(AF257,$B$5:$L$106,11,0),"")</f>
        <v/>
      </c>
      <c r="AH257" s="88"/>
      <c r="AI257" s="52" t="str">
        <f aca="false">IF(ISERR(VALUE(MID(AD257,1,3))),"",VALUE(MID(VLOOKUP(VALUE(MID(AD257,1,3)),$P$5:$W$120,6,0),1,3)))</f>
        <v/>
      </c>
      <c r="AJ257" s="94" t="str">
        <f aca="false">IF(AI257&lt;&gt;"",VLOOKUP(AI257,$B$5:$L$106,11,0),"")</f>
        <v/>
      </c>
      <c r="AK257" s="102" t="n">
        <f aca="false">AH257</f>
        <v>0</v>
      </c>
      <c r="AM257" s="103" t="n">
        <f aca="false">IF(AG257=$AM$3,IF($AM$4="借方残",AH257+AM256,AM256-AH257),IF(AJ257=$AM$3,IF($AM$4="借方残",AM256-AK257,AK257+AM256),AM256))</f>
        <v>0</v>
      </c>
      <c r="AO257" s="105" t="str">
        <f aca="false">IF($AO$3="","",IF(OR(AG257=$AO$3,AJ257=$AO$3),1,""))</f>
        <v/>
      </c>
      <c r="AP257" s="105" t="str">
        <f aca="false">IF(AO257=1,COUNTIF($AO$6:AO257,"=1"),"")</f>
        <v/>
      </c>
      <c r="AQ257" s="106" t="str">
        <f aca="false">IF($AO$3="","",IF(AG257=$AO$3,"借",IF(AJ257=$AO$3,"貸","")))</f>
        <v/>
      </c>
    </row>
    <row r="258" customFormat="false" ht="12" hidden="false" customHeight="false" outlineLevel="0" collapsed="false">
      <c r="AA258" s="52" t="n">
        <v>253</v>
      </c>
      <c r="AC258" s="52"/>
      <c r="AD258" s="94" t="str">
        <f aca="false">IF(AC258&lt;&gt;"",VLOOKUP(AC258,$P$5:W$120,8,0),"")</f>
        <v/>
      </c>
      <c r="AF258" s="52" t="str">
        <f aca="false">IF(ISERROR(VALUE(MID(AD258,1,3))),"",VALUE(MID(VLOOKUP(VALUE(MID(AD258,1,3)),$P$5:$W$120,4,0),1,3)))</f>
        <v/>
      </c>
      <c r="AG258" s="94" t="str">
        <f aca="false">IF(AF258&lt;&gt;"",VLOOKUP(AF258,$B$5:$L$106,11,0),"")</f>
        <v/>
      </c>
      <c r="AH258" s="88"/>
      <c r="AI258" s="52" t="str">
        <f aca="false">IF(ISERR(VALUE(MID(AD258,1,3))),"",VALUE(MID(VLOOKUP(VALUE(MID(AD258,1,3)),$P$5:$W$120,6,0),1,3)))</f>
        <v/>
      </c>
      <c r="AJ258" s="94" t="str">
        <f aca="false">IF(AI258&lt;&gt;"",VLOOKUP(AI258,$B$5:$L$106,11,0),"")</f>
        <v/>
      </c>
      <c r="AK258" s="102" t="n">
        <f aca="false">AH258</f>
        <v>0</v>
      </c>
      <c r="AM258" s="103" t="n">
        <f aca="false">IF(AG258=$AM$3,IF($AM$4="借方残",AH258+AM257,AM257-AH258),IF(AJ258=$AM$3,IF($AM$4="借方残",AM257-AK258,AK258+AM257),AM257))</f>
        <v>0</v>
      </c>
      <c r="AO258" s="105" t="str">
        <f aca="false">IF($AO$3="","",IF(OR(AG258=$AO$3,AJ258=$AO$3),1,""))</f>
        <v/>
      </c>
      <c r="AP258" s="105" t="str">
        <f aca="false">IF(AO258=1,COUNTIF($AO$6:AO258,"=1"),"")</f>
        <v/>
      </c>
      <c r="AQ258" s="106" t="str">
        <f aca="false">IF($AO$3="","",IF(AG258=$AO$3,"借",IF(AJ258=$AO$3,"貸","")))</f>
        <v/>
      </c>
    </row>
    <row r="259" customFormat="false" ht="12" hidden="false" customHeight="false" outlineLevel="0" collapsed="false">
      <c r="AA259" s="52" t="n">
        <v>254</v>
      </c>
      <c r="AC259" s="52"/>
      <c r="AD259" s="94" t="str">
        <f aca="false">IF(AC259&lt;&gt;"",VLOOKUP(AC259,$P$5:W$120,8,0),"")</f>
        <v/>
      </c>
      <c r="AF259" s="52" t="str">
        <f aca="false">IF(ISERROR(VALUE(MID(AD259,1,3))),"",VALUE(MID(VLOOKUP(VALUE(MID(AD259,1,3)),$P$5:$W$120,4,0),1,3)))</f>
        <v/>
      </c>
      <c r="AG259" s="94" t="str">
        <f aca="false">IF(AF259&lt;&gt;"",VLOOKUP(AF259,$B$5:$L$106,11,0),"")</f>
        <v/>
      </c>
      <c r="AH259" s="88"/>
      <c r="AI259" s="52" t="str">
        <f aca="false">IF(ISERR(VALUE(MID(AD259,1,3))),"",VALUE(MID(VLOOKUP(VALUE(MID(AD259,1,3)),$P$5:$W$120,6,0),1,3)))</f>
        <v/>
      </c>
      <c r="AJ259" s="94" t="str">
        <f aca="false">IF(AI259&lt;&gt;"",VLOOKUP(AI259,$B$5:$L$106,11,0),"")</f>
        <v/>
      </c>
      <c r="AK259" s="102" t="n">
        <f aca="false">AH259</f>
        <v>0</v>
      </c>
      <c r="AM259" s="103" t="n">
        <f aca="false">IF(AG259=$AM$3,IF($AM$4="借方残",AH259+AM258,AM258-AH259),IF(AJ259=$AM$3,IF($AM$4="借方残",AM258-AK259,AK259+AM258),AM258))</f>
        <v>0</v>
      </c>
      <c r="AO259" s="105" t="str">
        <f aca="false">IF($AO$3="","",IF(OR(AG259=$AO$3,AJ259=$AO$3),1,""))</f>
        <v/>
      </c>
      <c r="AP259" s="105" t="str">
        <f aca="false">IF(AO259=1,COUNTIF($AO$6:AO259,"=1"),"")</f>
        <v/>
      </c>
      <c r="AQ259" s="106" t="str">
        <f aca="false">IF($AO$3="","",IF(AG259=$AO$3,"借",IF(AJ259=$AO$3,"貸","")))</f>
        <v/>
      </c>
    </row>
    <row r="260" customFormat="false" ht="12" hidden="false" customHeight="false" outlineLevel="0" collapsed="false">
      <c r="AA260" s="52" t="n">
        <v>255</v>
      </c>
      <c r="AC260" s="52"/>
      <c r="AD260" s="94" t="str">
        <f aca="false">IF(AC260&lt;&gt;"",VLOOKUP(AC260,$P$5:W$120,8,0),"")</f>
        <v/>
      </c>
      <c r="AF260" s="52" t="str">
        <f aca="false">IF(ISERROR(VALUE(MID(AD260,1,3))),"",VALUE(MID(VLOOKUP(VALUE(MID(AD260,1,3)),$P$5:$W$120,4,0),1,3)))</f>
        <v/>
      </c>
      <c r="AG260" s="94" t="str">
        <f aca="false">IF(AF260&lt;&gt;"",VLOOKUP(AF260,$B$5:$L$106,11,0),"")</f>
        <v/>
      </c>
      <c r="AH260" s="88"/>
      <c r="AI260" s="52" t="str">
        <f aca="false">IF(ISERR(VALUE(MID(AD260,1,3))),"",VALUE(MID(VLOOKUP(VALUE(MID(AD260,1,3)),$P$5:$W$120,6,0),1,3)))</f>
        <v/>
      </c>
      <c r="AJ260" s="94" t="str">
        <f aca="false">IF(AI260&lt;&gt;"",VLOOKUP(AI260,$B$5:$L$106,11,0),"")</f>
        <v/>
      </c>
      <c r="AK260" s="102" t="n">
        <f aca="false">AH260</f>
        <v>0</v>
      </c>
      <c r="AM260" s="103" t="n">
        <f aca="false">IF(AG260=$AM$3,IF($AM$4="借方残",AH260+AM259,AM259-AH260),IF(AJ260=$AM$3,IF($AM$4="借方残",AM259-AK260,AK260+AM259),AM259))</f>
        <v>0</v>
      </c>
      <c r="AO260" s="105" t="str">
        <f aca="false">IF($AO$3="","",IF(OR(AG260=$AO$3,AJ260=$AO$3),1,""))</f>
        <v/>
      </c>
      <c r="AP260" s="105" t="str">
        <f aca="false">IF(AO260=1,COUNTIF($AO$6:AO260,"=1"),"")</f>
        <v/>
      </c>
      <c r="AQ260" s="106" t="str">
        <f aca="false">IF($AO$3="","",IF(AG260=$AO$3,"借",IF(AJ260=$AO$3,"貸","")))</f>
        <v/>
      </c>
    </row>
    <row r="261" customFormat="false" ht="12" hidden="false" customHeight="false" outlineLevel="0" collapsed="false">
      <c r="AA261" s="52" t="n">
        <v>256</v>
      </c>
      <c r="AC261" s="52"/>
      <c r="AD261" s="94" t="str">
        <f aca="false">IF(AC261&lt;&gt;"",VLOOKUP(AC261,$P$5:W$120,8,0),"")</f>
        <v/>
      </c>
      <c r="AF261" s="52" t="str">
        <f aca="false">IF(ISERROR(VALUE(MID(AD261,1,3))),"",VALUE(MID(VLOOKUP(VALUE(MID(AD261,1,3)),$P$5:$W$120,4,0),1,3)))</f>
        <v/>
      </c>
      <c r="AG261" s="94" t="str">
        <f aca="false">IF(AF261&lt;&gt;"",VLOOKUP(AF261,$B$5:$L$106,11,0),"")</f>
        <v/>
      </c>
      <c r="AH261" s="88"/>
      <c r="AI261" s="52" t="str">
        <f aca="false">IF(ISERR(VALUE(MID(AD261,1,3))),"",VALUE(MID(VLOOKUP(VALUE(MID(AD261,1,3)),$P$5:$W$120,6,0),1,3)))</f>
        <v/>
      </c>
      <c r="AJ261" s="94" t="str">
        <f aca="false">IF(AI261&lt;&gt;"",VLOOKUP(AI261,$B$5:$L$106,11,0),"")</f>
        <v/>
      </c>
      <c r="AK261" s="102" t="n">
        <f aca="false">AH261</f>
        <v>0</v>
      </c>
      <c r="AM261" s="103" t="n">
        <f aca="false">IF(AG261=$AM$3,IF($AM$4="借方残",AH261+AM260,AM260-AH261),IF(AJ261=$AM$3,IF($AM$4="借方残",AM260-AK261,AK261+AM260),AM260))</f>
        <v>0</v>
      </c>
      <c r="AO261" s="105" t="str">
        <f aca="false">IF($AO$3="","",IF(OR(AG261=$AO$3,AJ261=$AO$3),1,""))</f>
        <v/>
      </c>
      <c r="AP261" s="105" t="str">
        <f aca="false">IF(AO261=1,COUNTIF($AO$6:AO261,"=1"),"")</f>
        <v/>
      </c>
      <c r="AQ261" s="106" t="str">
        <f aca="false">IF($AO$3="","",IF(AG261=$AO$3,"借",IF(AJ261=$AO$3,"貸","")))</f>
        <v/>
      </c>
    </row>
    <row r="262" customFormat="false" ht="12" hidden="false" customHeight="false" outlineLevel="0" collapsed="false">
      <c r="AA262" s="52" t="n">
        <v>257</v>
      </c>
      <c r="AC262" s="52"/>
      <c r="AD262" s="94" t="str">
        <f aca="false">IF(AC262&lt;&gt;"",VLOOKUP(AC262,$P$5:W$120,8,0),"")</f>
        <v/>
      </c>
      <c r="AF262" s="52" t="str">
        <f aca="false">IF(ISERROR(VALUE(MID(AD262,1,3))),"",VALUE(MID(VLOOKUP(VALUE(MID(AD262,1,3)),$P$5:$W$120,4,0),1,3)))</f>
        <v/>
      </c>
      <c r="AG262" s="94" t="str">
        <f aca="false">IF(AF262&lt;&gt;"",VLOOKUP(AF262,$B$5:$L$106,11,0),"")</f>
        <v/>
      </c>
      <c r="AH262" s="88"/>
      <c r="AI262" s="52" t="str">
        <f aca="false">IF(ISERR(VALUE(MID(AD262,1,3))),"",VALUE(MID(VLOOKUP(VALUE(MID(AD262,1,3)),$P$5:$W$120,6,0),1,3)))</f>
        <v/>
      </c>
      <c r="AJ262" s="94" t="str">
        <f aca="false">IF(AI262&lt;&gt;"",VLOOKUP(AI262,$B$5:$L$106,11,0),"")</f>
        <v/>
      </c>
      <c r="AK262" s="102" t="n">
        <f aca="false">AH262</f>
        <v>0</v>
      </c>
      <c r="AM262" s="103" t="n">
        <f aca="false">IF(AG262=$AM$3,IF($AM$4="借方残",AH262+AM261,AM261-AH262),IF(AJ262=$AM$3,IF($AM$4="借方残",AM261-AK262,AK262+AM261),AM261))</f>
        <v>0</v>
      </c>
      <c r="AO262" s="105" t="str">
        <f aca="false">IF($AO$3="","",IF(OR(AG262=$AO$3,AJ262=$AO$3),1,""))</f>
        <v/>
      </c>
      <c r="AP262" s="105" t="str">
        <f aca="false">IF(AO262=1,COUNTIF($AO$6:AO262,"=1"),"")</f>
        <v/>
      </c>
      <c r="AQ262" s="106" t="str">
        <f aca="false">IF($AO$3="","",IF(AG262=$AO$3,"借",IF(AJ262=$AO$3,"貸","")))</f>
        <v/>
      </c>
    </row>
    <row r="263" customFormat="false" ht="12" hidden="false" customHeight="false" outlineLevel="0" collapsed="false">
      <c r="AA263" s="52" t="n">
        <v>258</v>
      </c>
      <c r="AC263" s="52"/>
      <c r="AD263" s="94" t="str">
        <f aca="false">IF(AC263&lt;&gt;"",VLOOKUP(AC263,$P$5:W$120,8,0),"")</f>
        <v/>
      </c>
      <c r="AF263" s="52" t="str">
        <f aca="false">IF(ISERROR(VALUE(MID(AD263,1,3))),"",VALUE(MID(VLOOKUP(VALUE(MID(AD263,1,3)),$P$5:$W$120,4,0),1,3)))</f>
        <v/>
      </c>
      <c r="AG263" s="94" t="str">
        <f aca="false">IF(AF263&lt;&gt;"",VLOOKUP(AF263,$B$5:$L$106,11,0),"")</f>
        <v/>
      </c>
      <c r="AH263" s="88"/>
      <c r="AI263" s="52" t="str">
        <f aca="false">IF(ISERR(VALUE(MID(AD263,1,3))),"",VALUE(MID(VLOOKUP(VALUE(MID(AD263,1,3)),$P$5:$W$120,6,0),1,3)))</f>
        <v/>
      </c>
      <c r="AJ263" s="94" t="str">
        <f aca="false">IF(AI263&lt;&gt;"",VLOOKUP(AI263,$B$5:$L$106,11,0),"")</f>
        <v/>
      </c>
      <c r="AK263" s="102" t="n">
        <f aca="false">AH263</f>
        <v>0</v>
      </c>
      <c r="AM263" s="103" t="n">
        <f aca="false">IF(AG263=$AM$3,IF($AM$4="借方残",AH263+AM262,AM262-AH263),IF(AJ263=$AM$3,IF($AM$4="借方残",AM262-AK263,AK263+AM262),AM262))</f>
        <v>0</v>
      </c>
      <c r="AO263" s="105" t="str">
        <f aca="false">IF($AO$3="","",IF(OR(AG263=$AO$3,AJ263=$AO$3),1,""))</f>
        <v/>
      </c>
      <c r="AP263" s="105" t="str">
        <f aca="false">IF(AO263=1,COUNTIF($AO$6:AO263,"=1"),"")</f>
        <v/>
      </c>
      <c r="AQ263" s="106" t="str">
        <f aca="false">IF($AO$3="","",IF(AG263=$AO$3,"借",IF(AJ263=$AO$3,"貸","")))</f>
        <v/>
      </c>
    </row>
    <row r="264" customFormat="false" ht="12" hidden="false" customHeight="false" outlineLevel="0" collapsed="false">
      <c r="AA264" s="52" t="n">
        <v>259</v>
      </c>
      <c r="AC264" s="52"/>
      <c r="AD264" s="94" t="str">
        <f aca="false">IF(AC264&lt;&gt;"",VLOOKUP(AC264,$P$5:W$120,8,0),"")</f>
        <v/>
      </c>
      <c r="AF264" s="52" t="str">
        <f aca="false">IF(ISERROR(VALUE(MID(AD264,1,3))),"",VALUE(MID(VLOOKUP(VALUE(MID(AD264,1,3)),$P$5:$W$120,4,0),1,3)))</f>
        <v/>
      </c>
      <c r="AG264" s="94" t="str">
        <f aca="false">IF(AF264&lt;&gt;"",VLOOKUP(AF264,$B$5:$L$106,11,0),"")</f>
        <v/>
      </c>
      <c r="AH264" s="88"/>
      <c r="AI264" s="52" t="str">
        <f aca="false">IF(ISERR(VALUE(MID(AD264,1,3))),"",VALUE(MID(VLOOKUP(VALUE(MID(AD264,1,3)),$P$5:$W$120,6,0),1,3)))</f>
        <v/>
      </c>
      <c r="AJ264" s="94" t="str">
        <f aca="false">IF(AI264&lt;&gt;"",VLOOKUP(AI264,$B$5:$L$106,11,0),"")</f>
        <v/>
      </c>
      <c r="AK264" s="102" t="n">
        <f aca="false">AH264</f>
        <v>0</v>
      </c>
      <c r="AM264" s="103" t="n">
        <f aca="false">IF(AG264=$AM$3,IF($AM$4="借方残",AH264+AM263,AM263-AH264),IF(AJ264=$AM$3,IF($AM$4="借方残",AM263-AK264,AK264+AM263),AM263))</f>
        <v>0</v>
      </c>
      <c r="AO264" s="105" t="str">
        <f aca="false">IF($AO$3="","",IF(OR(AG264=$AO$3,AJ264=$AO$3),1,""))</f>
        <v/>
      </c>
      <c r="AP264" s="105" t="str">
        <f aca="false">IF(AO264=1,COUNTIF($AO$6:AO264,"=1"),"")</f>
        <v/>
      </c>
      <c r="AQ264" s="106" t="str">
        <f aca="false">IF($AO$3="","",IF(AG264=$AO$3,"借",IF(AJ264=$AO$3,"貸","")))</f>
        <v/>
      </c>
    </row>
    <row r="265" customFormat="false" ht="12" hidden="false" customHeight="false" outlineLevel="0" collapsed="false">
      <c r="AA265" s="52" t="n">
        <v>260</v>
      </c>
      <c r="AC265" s="52"/>
      <c r="AD265" s="94" t="str">
        <f aca="false">IF(AC265&lt;&gt;"",VLOOKUP(AC265,$P$5:W$120,8,0),"")</f>
        <v/>
      </c>
      <c r="AF265" s="52" t="str">
        <f aca="false">IF(ISERROR(VALUE(MID(AD265,1,3))),"",VALUE(MID(VLOOKUP(VALUE(MID(AD265,1,3)),$P$5:$W$120,4,0),1,3)))</f>
        <v/>
      </c>
      <c r="AG265" s="94" t="str">
        <f aca="false">IF(AF265&lt;&gt;"",VLOOKUP(AF265,$B$5:$L$106,11,0),"")</f>
        <v/>
      </c>
      <c r="AH265" s="88"/>
      <c r="AI265" s="52" t="str">
        <f aca="false">IF(ISERR(VALUE(MID(AD265,1,3))),"",VALUE(MID(VLOOKUP(VALUE(MID(AD265,1,3)),$P$5:$W$120,6,0),1,3)))</f>
        <v/>
      </c>
      <c r="AJ265" s="94" t="str">
        <f aca="false">IF(AI265&lt;&gt;"",VLOOKUP(AI265,$B$5:$L$106,11,0),"")</f>
        <v/>
      </c>
      <c r="AK265" s="102" t="n">
        <f aca="false">AH265</f>
        <v>0</v>
      </c>
      <c r="AM265" s="103" t="n">
        <f aca="false">IF(AG265=$AM$3,IF($AM$4="借方残",AH265+AM264,AM264-AH265),IF(AJ265=$AM$3,IF($AM$4="借方残",AM264-AK265,AK265+AM264),AM264))</f>
        <v>0</v>
      </c>
      <c r="AO265" s="105" t="str">
        <f aca="false">IF($AO$3="","",IF(OR(AG265=$AO$3,AJ265=$AO$3),1,""))</f>
        <v/>
      </c>
      <c r="AP265" s="105" t="str">
        <f aca="false">IF(AO265=1,COUNTIF($AO$6:AO265,"=1"),"")</f>
        <v/>
      </c>
      <c r="AQ265" s="106" t="str">
        <f aca="false">IF($AO$3="","",IF(AG265=$AO$3,"借",IF(AJ265=$AO$3,"貸","")))</f>
        <v/>
      </c>
    </row>
    <row r="266" customFormat="false" ht="12" hidden="false" customHeight="false" outlineLevel="0" collapsed="false">
      <c r="AA266" s="52" t="n">
        <v>261</v>
      </c>
      <c r="AC266" s="52"/>
      <c r="AD266" s="94" t="str">
        <f aca="false">IF(AC266&lt;&gt;"",VLOOKUP(AC266,$P$5:W$120,8,0),"")</f>
        <v/>
      </c>
      <c r="AF266" s="52" t="str">
        <f aca="false">IF(ISERROR(VALUE(MID(AD266,1,3))),"",VALUE(MID(VLOOKUP(VALUE(MID(AD266,1,3)),$P$5:$W$120,4,0),1,3)))</f>
        <v/>
      </c>
      <c r="AG266" s="94" t="str">
        <f aca="false">IF(AF266&lt;&gt;"",VLOOKUP(AF266,$B$5:$L$106,11,0),"")</f>
        <v/>
      </c>
      <c r="AH266" s="88"/>
      <c r="AI266" s="52" t="str">
        <f aca="false">IF(ISERR(VALUE(MID(AD266,1,3))),"",VALUE(MID(VLOOKUP(VALUE(MID(AD266,1,3)),$P$5:$W$120,6,0),1,3)))</f>
        <v/>
      </c>
      <c r="AJ266" s="94" t="str">
        <f aca="false">IF(AI266&lt;&gt;"",VLOOKUP(AI266,$B$5:$L$106,11,0),"")</f>
        <v/>
      </c>
      <c r="AK266" s="102" t="n">
        <f aca="false">AH266</f>
        <v>0</v>
      </c>
      <c r="AM266" s="103" t="n">
        <f aca="false">IF(AG266=$AM$3,IF($AM$4="借方残",AH266+AM265,AM265-AH266),IF(AJ266=$AM$3,IF($AM$4="借方残",AM265-AK266,AK266+AM265),AM265))</f>
        <v>0</v>
      </c>
      <c r="AO266" s="105" t="str">
        <f aca="false">IF($AO$3="","",IF(OR(AG266=$AO$3,AJ266=$AO$3),1,""))</f>
        <v/>
      </c>
      <c r="AP266" s="105" t="str">
        <f aca="false">IF(AO266=1,COUNTIF($AO$6:AO266,"=1"),"")</f>
        <v/>
      </c>
      <c r="AQ266" s="106" t="str">
        <f aca="false">IF($AO$3="","",IF(AG266=$AO$3,"借",IF(AJ266=$AO$3,"貸","")))</f>
        <v/>
      </c>
    </row>
    <row r="267" customFormat="false" ht="12" hidden="false" customHeight="false" outlineLevel="0" collapsed="false">
      <c r="AA267" s="52" t="n">
        <v>262</v>
      </c>
      <c r="AC267" s="52"/>
      <c r="AD267" s="94" t="str">
        <f aca="false">IF(AC267&lt;&gt;"",VLOOKUP(AC267,$P$5:W$120,8,0),"")</f>
        <v/>
      </c>
      <c r="AF267" s="52" t="str">
        <f aca="false">IF(ISERROR(VALUE(MID(AD267,1,3))),"",VALUE(MID(VLOOKUP(VALUE(MID(AD267,1,3)),$P$5:$W$120,4,0),1,3)))</f>
        <v/>
      </c>
      <c r="AG267" s="94" t="str">
        <f aca="false">IF(AF267&lt;&gt;"",VLOOKUP(AF267,$B$5:$L$106,11,0),"")</f>
        <v/>
      </c>
      <c r="AH267" s="88"/>
      <c r="AI267" s="52" t="str">
        <f aca="false">IF(ISERR(VALUE(MID(AD267,1,3))),"",VALUE(MID(VLOOKUP(VALUE(MID(AD267,1,3)),$P$5:$W$120,6,0),1,3)))</f>
        <v/>
      </c>
      <c r="AJ267" s="94" t="str">
        <f aca="false">IF(AI267&lt;&gt;"",VLOOKUP(AI267,$B$5:$L$106,11,0),"")</f>
        <v/>
      </c>
      <c r="AK267" s="102" t="n">
        <f aca="false">AH267</f>
        <v>0</v>
      </c>
      <c r="AM267" s="103" t="n">
        <f aca="false">IF(AG267=$AM$3,IF($AM$4="借方残",AH267+AM266,AM266-AH267),IF(AJ267=$AM$3,IF($AM$4="借方残",AM266-AK267,AK267+AM266),AM266))</f>
        <v>0</v>
      </c>
      <c r="AO267" s="105" t="str">
        <f aca="false">IF($AO$3="","",IF(OR(AG267=$AO$3,AJ267=$AO$3),1,""))</f>
        <v/>
      </c>
      <c r="AP267" s="105" t="str">
        <f aca="false">IF(AO267=1,COUNTIF($AO$6:AO267,"=1"),"")</f>
        <v/>
      </c>
      <c r="AQ267" s="106" t="str">
        <f aca="false">IF($AO$3="","",IF(AG267=$AO$3,"借",IF(AJ267=$AO$3,"貸","")))</f>
        <v/>
      </c>
    </row>
    <row r="268" customFormat="false" ht="12" hidden="false" customHeight="false" outlineLevel="0" collapsed="false">
      <c r="AA268" s="52" t="n">
        <v>263</v>
      </c>
      <c r="AC268" s="52"/>
      <c r="AD268" s="94" t="str">
        <f aca="false">IF(AC268&lt;&gt;"",VLOOKUP(AC268,$P$5:W$120,8,0),"")</f>
        <v/>
      </c>
      <c r="AF268" s="52" t="str">
        <f aca="false">IF(ISERROR(VALUE(MID(AD268,1,3))),"",VALUE(MID(VLOOKUP(VALUE(MID(AD268,1,3)),$P$5:$W$120,4,0),1,3)))</f>
        <v/>
      </c>
      <c r="AG268" s="94" t="str">
        <f aca="false">IF(AF268&lt;&gt;"",VLOOKUP(AF268,$B$5:$L$106,11,0),"")</f>
        <v/>
      </c>
      <c r="AH268" s="88"/>
      <c r="AI268" s="52" t="str">
        <f aca="false">IF(ISERR(VALUE(MID(AD268,1,3))),"",VALUE(MID(VLOOKUP(VALUE(MID(AD268,1,3)),$P$5:$W$120,6,0),1,3)))</f>
        <v/>
      </c>
      <c r="AJ268" s="94" t="str">
        <f aca="false">IF(AI268&lt;&gt;"",VLOOKUP(AI268,$B$5:$L$106,11,0),"")</f>
        <v/>
      </c>
      <c r="AK268" s="102" t="n">
        <f aca="false">AH268</f>
        <v>0</v>
      </c>
      <c r="AM268" s="103" t="n">
        <f aca="false">IF(AG268=$AM$3,IF($AM$4="借方残",AH268+AM267,AM267-AH268),IF(AJ268=$AM$3,IF($AM$4="借方残",AM267-AK268,AK268+AM267),AM267))</f>
        <v>0</v>
      </c>
      <c r="AO268" s="105" t="str">
        <f aca="false">IF($AO$3="","",IF(OR(AG268=$AO$3,AJ268=$AO$3),1,""))</f>
        <v/>
      </c>
      <c r="AP268" s="105" t="str">
        <f aca="false">IF(AO268=1,COUNTIF($AO$6:AO268,"=1"),"")</f>
        <v/>
      </c>
      <c r="AQ268" s="106" t="str">
        <f aca="false">IF($AO$3="","",IF(AG268=$AO$3,"借",IF(AJ268=$AO$3,"貸","")))</f>
        <v/>
      </c>
    </row>
    <row r="269" customFormat="false" ht="12" hidden="false" customHeight="false" outlineLevel="0" collapsed="false">
      <c r="AA269" s="52" t="n">
        <v>264</v>
      </c>
      <c r="AC269" s="52"/>
      <c r="AD269" s="94" t="str">
        <f aca="false">IF(AC269&lt;&gt;"",VLOOKUP(AC269,$P$5:W$120,8,0),"")</f>
        <v/>
      </c>
      <c r="AF269" s="52" t="str">
        <f aca="false">IF(ISERROR(VALUE(MID(AD269,1,3))),"",VALUE(MID(VLOOKUP(VALUE(MID(AD269,1,3)),$P$5:$W$120,4,0),1,3)))</f>
        <v/>
      </c>
      <c r="AG269" s="94" t="str">
        <f aca="false">IF(AF269&lt;&gt;"",VLOOKUP(AF269,$B$5:$L$106,11,0),"")</f>
        <v/>
      </c>
      <c r="AH269" s="88"/>
      <c r="AI269" s="52" t="str">
        <f aca="false">IF(ISERR(VALUE(MID(AD269,1,3))),"",VALUE(MID(VLOOKUP(VALUE(MID(AD269,1,3)),$P$5:$W$120,6,0),1,3)))</f>
        <v/>
      </c>
      <c r="AJ269" s="94" t="str">
        <f aca="false">IF(AI269&lt;&gt;"",VLOOKUP(AI269,$B$5:$L$106,11,0),"")</f>
        <v/>
      </c>
      <c r="AK269" s="102" t="n">
        <f aca="false">AH269</f>
        <v>0</v>
      </c>
      <c r="AM269" s="103" t="n">
        <f aca="false">IF(AG269=$AM$3,IF($AM$4="借方残",AH269+AM268,AM268-AH269),IF(AJ269=$AM$3,IF($AM$4="借方残",AM268-AK269,AK269+AM268),AM268))</f>
        <v>0</v>
      </c>
      <c r="AO269" s="105" t="str">
        <f aca="false">IF($AO$3="","",IF(OR(AG269=$AO$3,AJ269=$AO$3),1,""))</f>
        <v/>
      </c>
      <c r="AP269" s="105" t="str">
        <f aca="false">IF(AO269=1,COUNTIF($AO$6:AO269,"=1"),"")</f>
        <v/>
      </c>
      <c r="AQ269" s="106" t="str">
        <f aca="false">IF($AO$3="","",IF(AG269=$AO$3,"借",IF(AJ269=$AO$3,"貸","")))</f>
        <v/>
      </c>
    </row>
    <row r="270" customFormat="false" ht="12" hidden="false" customHeight="false" outlineLevel="0" collapsed="false">
      <c r="AA270" s="52" t="n">
        <v>265</v>
      </c>
      <c r="AC270" s="52"/>
      <c r="AD270" s="94" t="str">
        <f aca="false">IF(AC270&lt;&gt;"",VLOOKUP(AC270,$P$5:W$120,8,0),"")</f>
        <v/>
      </c>
      <c r="AF270" s="52" t="str">
        <f aca="false">IF(ISERROR(VALUE(MID(AD270,1,3))),"",VALUE(MID(VLOOKUP(VALUE(MID(AD270,1,3)),$P$5:$W$120,4,0),1,3)))</f>
        <v/>
      </c>
      <c r="AG270" s="94" t="str">
        <f aca="false">IF(AF270&lt;&gt;"",VLOOKUP(AF270,$B$5:$L$106,11,0),"")</f>
        <v/>
      </c>
      <c r="AH270" s="88"/>
      <c r="AI270" s="52" t="str">
        <f aca="false">IF(ISERR(VALUE(MID(AD270,1,3))),"",VALUE(MID(VLOOKUP(VALUE(MID(AD270,1,3)),$P$5:$W$120,6,0),1,3)))</f>
        <v/>
      </c>
      <c r="AJ270" s="94" t="str">
        <f aca="false">IF(AI270&lt;&gt;"",VLOOKUP(AI270,$B$5:$L$106,11,0),"")</f>
        <v/>
      </c>
      <c r="AK270" s="102" t="n">
        <f aca="false">AH270</f>
        <v>0</v>
      </c>
      <c r="AM270" s="103" t="n">
        <f aca="false">IF(AG270=$AM$3,IF($AM$4="借方残",AH270+AM269,AM269-AH270),IF(AJ270=$AM$3,IF($AM$4="借方残",AM269-AK270,AK270+AM269),AM269))</f>
        <v>0</v>
      </c>
      <c r="AO270" s="105" t="str">
        <f aca="false">IF($AO$3="","",IF(OR(AG270=$AO$3,AJ270=$AO$3),1,""))</f>
        <v/>
      </c>
      <c r="AP270" s="105" t="str">
        <f aca="false">IF(AO270=1,COUNTIF($AO$6:AO270,"=1"),"")</f>
        <v/>
      </c>
      <c r="AQ270" s="106" t="str">
        <f aca="false">IF($AO$3="","",IF(AG270=$AO$3,"借",IF(AJ270=$AO$3,"貸","")))</f>
        <v/>
      </c>
    </row>
    <row r="271" customFormat="false" ht="12" hidden="false" customHeight="false" outlineLevel="0" collapsed="false">
      <c r="AA271" s="52" t="n">
        <v>266</v>
      </c>
      <c r="AC271" s="52"/>
      <c r="AD271" s="94" t="str">
        <f aca="false">IF(AC271&lt;&gt;"",VLOOKUP(AC271,$P$5:W$120,8,0),"")</f>
        <v/>
      </c>
      <c r="AF271" s="52" t="str">
        <f aca="false">IF(ISERROR(VALUE(MID(AD271,1,3))),"",VALUE(MID(VLOOKUP(VALUE(MID(AD271,1,3)),$P$5:$W$120,4,0),1,3)))</f>
        <v/>
      </c>
      <c r="AG271" s="94" t="str">
        <f aca="false">IF(AF271&lt;&gt;"",VLOOKUP(AF271,$B$5:$L$106,11,0),"")</f>
        <v/>
      </c>
      <c r="AH271" s="88"/>
      <c r="AI271" s="52" t="str">
        <f aca="false">IF(ISERR(VALUE(MID(AD271,1,3))),"",VALUE(MID(VLOOKUP(VALUE(MID(AD271,1,3)),$P$5:$W$120,6,0),1,3)))</f>
        <v/>
      </c>
      <c r="AJ271" s="94" t="str">
        <f aca="false">IF(AI271&lt;&gt;"",VLOOKUP(AI271,$B$5:$L$106,11,0),"")</f>
        <v/>
      </c>
      <c r="AK271" s="102" t="n">
        <f aca="false">AH271</f>
        <v>0</v>
      </c>
      <c r="AM271" s="103" t="n">
        <f aca="false">IF(AG271=$AM$3,IF($AM$4="借方残",AH271+AM270,AM270-AH271),IF(AJ271=$AM$3,IF($AM$4="借方残",AM270-AK271,AK271+AM270),AM270))</f>
        <v>0</v>
      </c>
      <c r="AO271" s="105" t="str">
        <f aca="false">IF($AO$3="","",IF(OR(AG271=$AO$3,AJ271=$AO$3),1,""))</f>
        <v/>
      </c>
      <c r="AP271" s="105" t="str">
        <f aca="false">IF(AO271=1,COUNTIF($AO$6:AO271,"=1"),"")</f>
        <v/>
      </c>
      <c r="AQ271" s="106" t="str">
        <f aca="false">IF($AO$3="","",IF(AG271=$AO$3,"借",IF(AJ271=$AO$3,"貸","")))</f>
        <v/>
      </c>
    </row>
    <row r="272" customFormat="false" ht="12" hidden="false" customHeight="false" outlineLevel="0" collapsed="false">
      <c r="AA272" s="52" t="n">
        <v>267</v>
      </c>
      <c r="AC272" s="52"/>
      <c r="AD272" s="94" t="str">
        <f aca="false">IF(AC272&lt;&gt;"",VLOOKUP(AC272,$P$5:W$120,8,0),"")</f>
        <v/>
      </c>
      <c r="AF272" s="52" t="str">
        <f aca="false">IF(ISERROR(VALUE(MID(AD272,1,3))),"",VALUE(MID(VLOOKUP(VALUE(MID(AD272,1,3)),$P$5:$W$120,4,0),1,3)))</f>
        <v/>
      </c>
      <c r="AG272" s="94" t="str">
        <f aca="false">IF(AF272&lt;&gt;"",VLOOKUP(AF272,$B$5:$L$106,11,0),"")</f>
        <v/>
      </c>
      <c r="AH272" s="88"/>
      <c r="AI272" s="52" t="str">
        <f aca="false">IF(ISERR(VALUE(MID(AD272,1,3))),"",VALUE(MID(VLOOKUP(VALUE(MID(AD272,1,3)),$P$5:$W$120,6,0),1,3)))</f>
        <v/>
      </c>
      <c r="AJ272" s="94" t="str">
        <f aca="false">IF(AI272&lt;&gt;"",VLOOKUP(AI272,$B$5:$L$106,11,0),"")</f>
        <v/>
      </c>
      <c r="AK272" s="102" t="n">
        <f aca="false">AH272</f>
        <v>0</v>
      </c>
      <c r="AM272" s="103" t="n">
        <f aca="false">IF(AG272=$AM$3,IF($AM$4="借方残",AH272+AM271,AM271-AH272),IF(AJ272=$AM$3,IF($AM$4="借方残",AM271-AK272,AK272+AM271),AM271))</f>
        <v>0</v>
      </c>
      <c r="AO272" s="105" t="str">
        <f aca="false">IF($AO$3="","",IF(OR(AG272=$AO$3,AJ272=$AO$3),1,""))</f>
        <v/>
      </c>
      <c r="AP272" s="105" t="str">
        <f aca="false">IF(AO272=1,COUNTIF($AO$6:AO272,"=1"),"")</f>
        <v/>
      </c>
      <c r="AQ272" s="106" t="str">
        <f aca="false">IF($AO$3="","",IF(AG272=$AO$3,"借",IF(AJ272=$AO$3,"貸","")))</f>
        <v/>
      </c>
    </row>
    <row r="273" customFormat="false" ht="12" hidden="false" customHeight="false" outlineLevel="0" collapsed="false">
      <c r="AA273" s="52" t="n">
        <v>268</v>
      </c>
      <c r="AC273" s="52"/>
      <c r="AD273" s="94" t="str">
        <f aca="false">IF(AC273&lt;&gt;"",VLOOKUP(AC273,$P$5:W$120,8,0),"")</f>
        <v/>
      </c>
      <c r="AF273" s="52" t="str">
        <f aca="false">IF(ISERROR(VALUE(MID(AD273,1,3))),"",VALUE(MID(VLOOKUP(VALUE(MID(AD273,1,3)),$P$5:$W$120,4,0),1,3)))</f>
        <v/>
      </c>
      <c r="AG273" s="94" t="str">
        <f aca="false">IF(AF273&lt;&gt;"",VLOOKUP(AF273,$B$5:$L$106,11,0),"")</f>
        <v/>
      </c>
      <c r="AH273" s="88"/>
      <c r="AI273" s="52" t="str">
        <f aca="false">IF(ISERR(VALUE(MID(AD273,1,3))),"",VALUE(MID(VLOOKUP(VALUE(MID(AD273,1,3)),$P$5:$W$120,6,0),1,3)))</f>
        <v/>
      </c>
      <c r="AJ273" s="94" t="str">
        <f aca="false">IF(AI273&lt;&gt;"",VLOOKUP(AI273,$B$5:$L$106,11,0),"")</f>
        <v/>
      </c>
      <c r="AK273" s="102" t="n">
        <f aca="false">AH273</f>
        <v>0</v>
      </c>
      <c r="AM273" s="103" t="n">
        <f aca="false">IF(AG273=$AM$3,IF($AM$4="借方残",AH273+AM272,AM272-AH273),IF(AJ273=$AM$3,IF($AM$4="借方残",AM272-AK273,AK273+AM272),AM272))</f>
        <v>0</v>
      </c>
      <c r="AO273" s="105" t="str">
        <f aca="false">IF($AO$3="","",IF(OR(AG273=$AO$3,AJ273=$AO$3),1,""))</f>
        <v/>
      </c>
      <c r="AP273" s="105" t="str">
        <f aca="false">IF(AO273=1,COUNTIF($AO$6:AO273,"=1"),"")</f>
        <v/>
      </c>
      <c r="AQ273" s="106" t="str">
        <f aca="false">IF($AO$3="","",IF(AG273=$AO$3,"借",IF(AJ273=$AO$3,"貸","")))</f>
        <v/>
      </c>
    </row>
    <row r="274" customFormat="false" ht="12" hidden="false" customHeight="false" outlineLevel="0" collapsed="false">
      <c r="AA274" s="52" t="n">
        <v>269</v>
      </c>
      <c r="AC274" s="52"/>
      <c r="AD274" s="94" t="str">
        <f aca="false">IF(AC274&lt;&gt;"",VLOOKUP(AC274,$P$5:W$120,8,0),"")</f>
        <v/>
      </c>
      <c r="AF274" s="52" t="str">
        <f aca="false">IF(ISERROR(VALUE(MID(AD274,1,3))),"",VALUE(MID(VLOOKUP(VALUE(MID(AD274,1,3)),$P$5:$W$120,4,0),1,3)))</f>
        <v/>
      </c>
      <c r="AG274" s="94" t="str">
        <f aca="false">IF(AF274&lt;&gt;"",VLOOKUP(AF274,$B$5:$L$106,11,0),"")</f>
        <v/>
      </c>
      <c r="AH274" s="88"/>
      <c r="AI274" s="52" t="str">
        <f aca="false">IF(ISERR(VALUE(MID(AD274,1,3))),"",VALUE(MID(VLOOKUP(VALUE(MID(AD274,1,3)),$P$5:$W$120,6,0),1,3)))</f>
        <v/>
      </c>
      <c r="AJ274" s="94" t="str">
        <f aca="false">IF(AI274&lt;&gt;"",VLOOKUP(AI274,$B$5:$L$106,11,0),"")</f>
        <v/>
      </c>
      <c r="AK274" s="102" t="n">
        <f aca="false">AH274</f>
        <v>0</v>
      </c>
      <c r="AM274" s="103" t="n">
        <f aca="false">IF(AG274=$AM$3,IF($AM$4="借方残",AH274+AM273,AM273-AH274),IF(AJ274=$AM$3,IF($AM$4="借方残",AM273-AK274,AK274+AM273),AM273))</f>
        <v>0</v>
      </c>
      <c r="AO274" s="105" t="str">
        <f aca="false">IF($AO$3="","",IF(OR(AG274=$AO$3,AJ274=$AO$3),1,""))</f>
        <v/>
      </c>
      <c r="AP274" s="105" t="str">
        <f aca="false">IF(AO274=1,COUNTIF($AO$6:AO274,"=1"),"")</f>
        <v/>
      </c>
      <c r="AQ274" s="106" t="str">
        <f aca="false">IF($AO$3="","",IF(AG274=$AO$3,"借",IF(AJ274=$AO$3,"貸","")))</f>
        <v/>
      </c>
    </row>
    <row r="275" customFormat="false" ht="12" hidden="false" customHeight="false" outlineLevel="0" collapsed="false">
      <c r="AA275" s="52" t="n">
        <v>270</v>
      </c>
      <c r="AC275" s="52"/>
      <c r="AD275" s="94" t="str">
        <f aca="false">IF(AC275&lt;&gt;"",VLOOKUP(AC275,$P$5:W$120,8,0),"")</f>
        <v/>
      </c>
      <c r="AF275" s="52" t="str">
        <f aca="false">IF(ISERROR(VALUE(MID(AD275,1,3))),"",VALUE(MID(VLOOKUP(VALUE(MID(AD275,1,3)),$P$5:$W$120,4,0),1,3)))</f>
        <v/>
      </c>
      <c r="AG275" s="94" t="str">
        <f aca="false">IF(AF275&lt;&gt;"",VLOOKUP(AF275,$B$5:$L$106,11,0),"")</f>
        <v/>
      </c>
      <c r="AH275" s="88"/>
      <c r="AI275" s="52" t="str">
        <f aca="false">IF(ISERR(VALUE(MID(AD275,1,3))),"",VALUE(MID(VLOOKUP(VALUE(MID(AD275,1,3)),$P$5:$W$120,6,0),1,3)))</f>
        <v/>
      </c>
      <c r="AJ275" s="94" t="str">
        <f aca="false">IF(AI275&lt;&gt;"",VLOOKUP(AI275,$B$5:$L$106,11,0),"")</f>
        <v/>
      </c>
      <c r="AK275" s="102" t="n">
        <f aca="false">AH275</f>
        <v>0</v>
      </c>
      <c r="AM275" s="103" t="n">
        <f aca="false">IF(AG275=$AM$3,IF($AM$4="借方残",AH275+AM274,AM274-AH275),IF(AJ275=$AM$3,IF($AM$4="借方残",AM274-AK275,AK275+AM274),AM274))</f>
        <v>0</v>
      </c>
      <c r="AO275" s="105" t="str">
        <f aca="false">IF($AO$3="","",IF(OR(AG275=$AO$3,AJ275=$AO$3),1,""))</f>
        <v/>
      </c>
      <c r="AP275" s="105" t="str">
        <f aca="false">IF(AO275=1,COUNTIF($AO$6:AO275,"=1"),"")</f>
        <v/>
      </c>
      <c r="AQ275" s="106" t="str">
        <f aca="false">IF($AO$3="","",IF(AG275=$AO$3,"借",IF(AJ275=$AO$3,"貸","")))</f>
        <v/>
      </c>
    </row>
    <row r="276" customFormat="false" ht="12" hidden="false" customHeight="false" outlineLevel="0" collapsed="false">
      <c r="AA276" s="52" t="n">
        <v>271</v>
      </c>
      <c r="AC276" s="52"/>
      <c r="AD276" s="94" t="str">
        <f aca="false">IF(AC276&lt;&gt;"",VLOOKUP(AC276,$P$5:W$120,8,0),"")</f>
        <v/>
      </c>
      <c r="AF276" s="52" t="str">
        <f aca="false">IF(ISERROR(VALUE(MID(AD276,1,3))),"",VALUE(MID(VLOOKUP(VALUE(MID(AD276,1,3)),$P$5:$W$120,4,0),1,3)))</f>
        <v/>
      </c>
      <c r="AG276" s="94" t="str">
        <f aca="false">IF(AF276&lt;&gt;"",VLOOKUP(AF276,$B$5:$L$106,11,0),"")</f>
        <v/>
      </c>
      <c r="AH276" s="88"/>
      <c r="AI276" s="52" t="str">
        <f aca="false">IF(ISERR(VALUE(MID(AD276,1,3))),"",VALUE(MID(VLOOKUP(VALUE(MID(AD276,1,3)),$P$5:$W$120,6,0),1,3)))</f>
        <v/>
      </c>
      <c r="AJ276" s="94" t="str">
        <f aca="false">IF(AI276&lt;&gt;"",VLOOKUP(AI276,$B$5:$L$106,11,0),"")</f>
        <v/>
      </c>
      <c r="AK276" s="102" t="n">
        <f aca="false">AH276</f>
        <v>0</v>
      </c>
      <c r="AM276" s="103" t="n">
        <f aca="false">IF(AG276=$AM$3,IF($AM$4="借方残",AH276+AM275,AM275-AH276),IF(AJ276=$AM$3,IF($AM$4="借方残",AM275-AK276,AK276+AM275),AM275))</f>
        <v>0</v>
      </c>
      <c r="AO276" s="105" t="str">
        <f aca="false">IF($AO$3="","",IF(OR(AG276=$AO$3,AJ276=$AO$3),1,""))</f>
        <v/>
      </c>
      <c r="AP276" s="105" t="str">
        <f aca="false">IF(AO276=1,COUNTIF($AO$6:AO276,"=1"),"")</f>
        <v/>
      </c>
      <c r="AQ276" s="106" t="str">
        <f aca="false">IF($AO$3="","",IF(AG276=$AO$3,"借",IF(AJ276=$AO$3,"貸","")))</f>
        <v/>
      </c>
    </row>
    <row r="277" customFormat="false" ht="12" hidden="false" customHeight="false" outlineLevel="0" collapsed="false">
      <c r="AA277" s="52" t="n">
        <v>272</v>
      </c>
      <c r="AC277" s="52"/>
      <c r="AD277" s="94" t="str">
        <f aca="false">IF(AC277&lt;&gt;"",VLOOKUP(AC277,$P$5:W$120,8,0),"")</f>
        <v/>
      </c>
      <c r="AF277" s="52" t="str">
        <f aca="false">IF(ISERROR(VALUE(MID(AD277,1,3))),"",VALUE(MID(VLOOKUP(VALUE(MID(AD277,1,3)),$P$5:$W$120,4,0),1,3)))</f>
        <v/>
      </c>
      <c r="AG277" s="94" t="str">
        <f aca="false">IF(AF277&lt;&gt;"",VLOOKUP(AF277,$B$5:$L$106,11,0),"")</f>
        <v/>
      </c>
      <c r="AH277" s="88"/>
      <c r="AI277" s="52" t="str">
        <f aca="false">IF(ISERR(VALUE(MID(AD277,1,3))),"",VALUE(MID(VLOOKUP(VALUE(MID(AD277,1,3)),$P$5:$W$120,6,0),1,3)))</f>
        <v/>
      </c>
      <c r="AJ277" s="94" t="str">
        <f aca="false">IF(AI277&lt;&gt;"",VLOOKUP(AI277,$B$5:$L$106,11,0),"")</f>
        <v/>
      </c>
      <c r="AK277" s="102" t="n">
        <f aca="false">AH277</f>
        <v>0</v>
      </c>
      <c r="AM277" s="103" t="n">
        <f aca="false">IF(AG277=$AM$3,IF($AM$4="借方残",AH277+AM276,AM276-AH277),IF(AJ277=$AM$3,IF($AM$4="借方残",AM276-AK277,AK277+AM276),AM276))</f>
        <v>0</v>
      </c>
      <c r="AO277" s="105" t="str">
        <f aca="false">IF($AO$3="","",IF(OR(AG277=$AO$3,AJ277=$AO$3),1,""))</f>
        <v/>
      </c>
      <c r="AP277" s="105" t="str">
        <f aca="false">IF(AO277=1,COUNTIF($AO$6:AO277,"=1"),"")</f>
        <v/>
      </c>
      <c r="AQ277" s="106" t="str">
        <f aca="false">IF($AO$3="","",IF(AG277=$AO$3,"借",IF(AJ277=$AO$3,"貸","")))</f>
        <v/>
      </c>
    </row>
    <row r="278" customFormat="false" ht="12" hidden="false" customHeight="false" outlineLevel="0" collapsed="false">
      <c r="AA278" s="52" t="n">
        <v>273</v>
      </c>
      <c r="AC278" s="52"/>
      <c r="AD278" s="94" t="str">
        <f aca="false">IF(AC278&lt;&gt;"",VLOOKUP(AC278,$P$5:W$120,8,0),"")</f>
        <v/>
      </c>
      <c r="AF278" s="52" t="str">
        <f aca="false">IF(ISERROR(VALUE(MID(AD278,1,3))),"",VALUE(MID(VLOOKUP(VALUE(MID(AD278,1,3)),$P$5:$W$120,4,0),1,3)))</f>
        <v/>
      </c>
      <c r="AG278" s="94" t="str">
        <f aca="false">IF(AF278&lt;&gt;"",VLOOKUP(AF278,$B$5:$L$106,11,0),"")</f>
        <v/>
      </c>
      <c r="AH278" s="88"/>
      <c r="AI278" s="52" t="str">
        <f aca="false">IF(ISERR(VALUE(MID(AD278,1,3))),"",VALUE(MID(VLOOKUP(VALUE(MID(AD278,1,3)),$P$5:$W$120,6,0),1,3)))</f>
        <v/>
      </c>
      <c r="AJ278" s="94" t="str">
        <f aca="false">IF(AI278&lt;&gt;"",VLOOKUP(AI278,$B$5:$L$106,11,0),"")</f>
        <v/>
      </c>
      <c r="AK278" s="102" t="n">
        <f aca="false">AH278</f>
        <v>0</v>
      </c>
      <c r="AM278" s="103" t="n">
        <f aca="false">IF(AG278=$AM$3,IF($AM$4="借方残",AH278+AM277,AM277-AH278),IF(AJ278=$AM$3,IF($AM$4="借方残",AM277-AK278,AK278+AM277),AM277))</f>
        <v>0</v>
      </c>
      <c r="AO278" s="105" t="str">
        <f aca="false">IF($AO$3="","",IF(OR(AG278=$AO$3,AJ278=$AO$3),1,""))</f>
        <v/>
      </c>
      <c r="AP278" s="105" t="str">
        <f aca="false">IF(AO278=1,COUNTIF($AO$6:AO278,"=1"),"")</f>
        <v/>
      </c>
      <c r="AQ278" s="106" t="str">
        <f aca="false">IF($AO$3="","",IF(AG278=$AO$3,"借",IF(AJ278=$AO$3,"貸","")))</f>
        <v/>
      </c>
    </row>
    <row r="279" customFormat="false" ht="12" hidden="false" customHeight="false" outlineLevel="0" collapsed="false">
      <c r="AA279" s="52" t="n">
        <v>274</v>
      </c>
      <c r="AC279" s="52"/>
      <c r="AD279" s="94" t="str">
        <f aca="false">IF(AC279&lt;&gt;"",VLOOKUP(AC279,$P$5:W$120,8,0),"")</f>
        <v/>
      </c>
      <c r="AF279" s="52" t="str">
        <f aca="false">IF(ISERROR(VALUE(MID(AD279,1,3))),"",VALUE(MID(VLOOKUP(VALUE(MID(AD279,1,3)),$P$5:$W$120,4,0),1,3)))</f>
        <v/>
      </c>
      <c r="AG279" s="94" t="str">
        <f aca="false">IF(AF279&lt;&gt;"",VLOOKUP(AF279,$B$5:$L$106,11,0),"")</f>
        <v/>
      </c>
      <c r="AH279" s="88"/>
      <c r="AI279" s="52" t="str">
        <f aca="false">IF(ISERR(VALUE(MID(AD279,1,3))),"",VALUE(MID(VLOOKUP(VALUE(MID(AD279,1,3)),$P$5:$W$120,6,0),1,3)))</f>
        <v/>
      </c>
      <c r="AJ279" s="94" t="str">
        <f aca="false">IF(AI279&lt;&gt;"",VLOOKUP(AI279,$B$5:$L$106,11,0),"")</f>
        <v/>
      </c>
      <c r="AK279" s="102" t="n">
        <f aca="false">AH279</f>
        <v>0</v>
      </c>
      <c r="AM279" s="103" t="n">
        <f aca="false">IF(AG279=$AM$3,IF($AM$4="借方残",AH279+AM278,AM278-AH279),IF(AJ279=$AM$3,IF($AM$4="借方残",AM278-AK279,AK279+AM278),AM278))</f>
        <v>0</v>
      </c>
      <c r="AO279" s="105" t="str">
        <f aca="false">IF($AO$3="","",IF(OR(AG279=$AO$3,AJ279=$AO$3),1,""))</f>
        <v/>
      </c>
      <c r="AP279" s="105" t="str">
        <f aca="false">IF(AO279=1,COUNTIF($AO$6:AO279,"=1"),"")</f>
        <v/>
      </c>
      <c r="AQ279" s="106" t="str">
        <f aca="false">IF($AO$3="","",IF(AG279=$AO$3,"借",IF(AJ279=$AO$3,"貸","")))</f>
        <v/>
      </c>
    </row>
    <row r="280" customFormat="false" ht="12" hidden="false" customHeight="false" outlineLevel="0" collapsed="false">
      <c r="AA280" s="52" t="n">
        <v>275</v>
      </c>
      <c r="AC280" s="52"/>
      <c r="AD280" s="94" t="str">
        <f aca="false">IF(AC280&lt;&gt;"",VLOOKUP(AC280,$P$5:W$120,8,0),"")</f>
        <v/>
      </c>
      <c r="AF280" s="52" t="str">
        <f aca="false">IF(ISERROR(VALUE(MID(AD280,1,3))),"",VALUE(MID(VLOOKUP(VALUE(MID(AD280,1,3)),$P$5:$W$120,4,0),1,3)))</f>
        <v/>
      </c>
      <c r="AG280" s="94" t="str">
        <f aca="false">IF(AF280&lt;&gt;"",VLOOKUP(AF280,$B$5:$L$106,11,0),"")</f>
        <v/>
      </c>
      <c r="AH280" s="88"/>
      <c r="AI280" s="52" t="str">
        <f aca="false">IF(ISERR(VALUE(MID(AD280,1,3))),"",VALUE(MID(VLOOKUP(VALUE(MID(AD280,1,3)),$P$5:$W$120,6,0),1,3)))</f>
        <v/>
      </c>
      <c r="AJ280" s="94" t="str">
        <f aca="false">IF(AI280&lt;&gt;"",VLOOKUP(AI280,$B$5:$L$106,11,0),"")</f>
        <v/>
      </c>
      <c r="AK280" s="102" t="n">
        <f aca="false">AH280</f>
        <v>0</v>
      </c>
      <c r="AM280" s="103" t="n">
        <f aca="false">IF(AG280=$AM$3,IF($AM$4="借方残",AH280+AM279,AM279-AH280),IF(AJ280=$AM$3,IF($AM$4="借方残",AM279-AK280,AK280+AM279),AM279))</f>
        <v>0</v>
      </c>
      <c r="AO280" s="105" t="str">
        <f aca="false">IF($AO$3="","",IF(OR(AG280=$AO$3,AJ280=$AO$3),1,""))</f>
        <v/>
      </c>
      <c r="AP280" s="105" t="str">
        <f aca="false">IF(AO280=1,COUNTIF($AO$6:AO280,"=1"),"")</f>
        <v/>
      </c>
      <c r="AQ280" s="106" t="str">
        <f aca="false">IF($AO$3="","",IF(AG280=$AO$3,"借",IF(AJ280=$AO$3,"貸","")))</f>
        <v/>
      </c>
    </row>
    <row r="281" customFormat="false" ht="12" hidden="false" customHeight="false" outlineLevel="0" collapsed="false">
      <c r="AA281" s="52" t="n">
        <v>276</v>
      </c>
      <c r="AC281" s="52"/>
      <c r="AD281" s="94" t="str">
        <f aca="false">IF(AC281&lt;&gt;"",VLOOKUP(AC281,$P$5:W$120,8,0),"")</f>
        <v/>
      </c>
      <c r="AF281" s="52" t="str">
        <f aca="false">IF(ISERROR(VALUE(MID(AD281,1,3))),"",VALUE(MID(VLOOKUP(VALUE(MID(AD281,1,3)),$P$5:$W$120,4,0),1,3)))</f>
        <v/>
      </c>
      <c r="AG281" s="94" t="str">
        <f aca="false">IF(AF281&lt;&gt;"",VLOOKUP(AF281,$B$5:$L$106,11,0),"")</f>
        <v/>
      </c>
      <c r="AH281" s="88"/>
      <c r="AI281" s="52" t="str">
        <f aca="false">IF(ISERR(VALUE(MID(AD281,1,3))),"",VALUE(MID(VLOOKUP(VALUE(MID(AD281,1,3)),$P$5:$W$120,6,0),1,3)))</f>
        <v/>
      </c>
      <c r="AJ281" s="94" t="str">
        <f aca="false">IF(AI281&lt;&gt;"",VLOOKUP(AI281,$B$5:$L$106,11,0),"")</f>
        <v/>
      </c>
      <c r="AK281" s="102" t="n">
        <f aca="false">AH281</f>
        <v>0</v>
      </c>
      <c r="AM281" s="103" t="n">
        <f aca="false">IF(AG281=$AM$3,IF($AM$4="借方残",AH281+AM280,AM280-AH281),IF(AJ281=$AM$3,IF($AM$4="借方残",AM280-AK281,AK281+AM280),AM280))</f>
        <v>0</v>
      </c>
      <c r="AO281" s="105" t="str">
        <f aca="false">IF($AO$3="","",IF(OR(AG281=$AO$3,AJ281=$AO$3),1,""))</f>
        <v/>
      </c>
      <c r="AP281" s="105" t="str">
        <f aca="false">IF(AO281=1,COUNTIF($AO$6:AO281,"=1"),"")</f>
        <v/>
      </c>
      <c r="AQ281" s="106" t="str">
        <f aca="false">IF($AO$3="","",IF(AG281=$AO$3,"借",IF(AJ281=$AO$3,"貸","")))</f>
        <v/>
      </c>
    </row>
    <row r="282" customFormat="false" ht="12" hidden="false" customHeight="false" outlineLevel="0" collapsed="false">
      <c r="AA282" s="52" t="n">
        <v>277</v>
      </c>
      <c r="AC282" s="52"/>
      <c r="AD282" s="94" t="str">
        <f aca="false">IF(AC282&lt;&gt;"",VLOOKUP(AC282,$P$5:W$120,8,0),"")</f>
        <v/>
      </c>
      <c r="AF282" s="52" t="str">
        <f aca="false">IF(ISERROR(VALUE(MID(AD282,1,3))),"",VALUE(MID(VLOOKUP(VALUE(MID(AD282,1,3)),$P$5:$W$120,4,0),1,3)))</f>
        <v/>
      </c>
      <c r="AG282" s="94" t="str">
        <f aca="false">IF(AF282&lt;&gt;"",VLOOKUP(AF282,$B$5:$L$106,11,0),"")</f>
        <v/>
      </c>
      <c r="AH282" s="88"/>
      <c r="AI282" s="52" t="str">
        <f aca="false">IF(ISERR(VALUE(MID(AD282,1,3))),"",VALUE(MID(VLOOKUP(VALUE(MID(AD282,1,3)),$P$5:$W$120,6,0),1,3)))</f>
        <v/>
      </c>
      <c r="AJ282" s="94" t="str">
        <f aca="false">IF(AI282&lt;&gt;"",VLOOKUP(AI282,$B$5:$L$106,11,0),"")</f>
        <v/>
      </c>
      <c r="AK282" s="102" t="n">
        <f aca="false">AH282</f>
        <v>0</v>
      </c>
      <c r="AM282" s="103" t="n">
        <f aca="false">IF(AG282=$AM$3,IF($AM$4="借方残",AH282+AM281,AM281-AH282),IF(AJ282=$AM$3,IF($AM$4="借方残",AM281-AK282,AK282+AM281),AM281))</f>
        <v>0</v>
      </c>
      <c r="AO282" s="105" t="str">
        <f aca="false">IF($AO$3="","",IF(OR(AG282=$AO$3,AJ282=$AO$3),1,""))</f>
        <v/>
      </c>
      <c r="AP282" s="105" t="str">
        <f aca="false">IF(AO282=1,COUNTIF($AO$6:AO282,"=1"),"")</f>
        <v/>
      </c>
      <c r="AQ282" s="106" t="str">
        <f aca="false">IF($AO$3="","",IF(AG282=$AO$3,"借",IF(AJ282=$AO$3,"貸","")))</f>
        <v/>
      </c>
    </row>
    <row r="283" customFormat="false" ht="12" hidden="false" customHeight="false" outlineLevel="0" collapsed="false">
      <c r="AA283" s="52" t="n">
        <v>278</v>
      </c>
      <c r="AC283" s="52"/>
      <c r="AD283" s="94" t="str">
        <f aca="false">IF(AC283&lt;&gt;"",VLOOKUP(AC283,$P$5:W$120,8,0),"")</f>
        <v/>
      </c>
      <c r="AF283" s="52" t="str">
        <f aca="false">IF(ISERROR(VALUE(MID(AD283,1,3))),"",VALUE(MID(VLOOKUP(VALUE(MID(AD283,1,3)),$P$5:$W$120,4,0),1,3)))</f>
        <v/>
      </c>
      <c r="AG283" s="94" t="str">
        <f aca="false">IF(AF283&lt;&gt;"",VLOOKUP(AF283,$B$5:$L$106,11,0),"")</f>
        <v/>
      </c>
      <c r="AH283" s="88"/>
      <c r="AI283" s="52" t="str">
        <f aca="false">IF(ISERR(VALUE(MID(AD283,1,3))),"",VALUE(MID(VLOOKUP(VALUE(MID(AD283,1,3)),$P$5:$W$120,6,0),1,3)))</f>
        <v/>
      </c>
      <c r="AJ283" s="94" t="str">
        <f aca="false">IF(AI283&lt;&gt;"",VLOOKUP(AI283,$B$5:$L$106,11,0),"")</f>
        <v/>
      </c>
      <c r="AK283" s="102" t="n">
        <f aca="false">AH283</f>
        <v>0</v>
      </c>
      <c r="AM283" s="103" t="n">
        <f aca="false">IF(AG283=$AM$3,IF($AM$4="借方残",AH283+AM282,AM282-AH283),IF(AJ283=$AM$3,IF($AM$4="借方残",AM282-AK283,AK283+AM282),AM282))</f>
        <v>0</v>
      </c>
      <c r="AO283" s="105" t="str">
        <f aca="false">IF($AO$3="","",IF(OR(AG283=$AO$3,AJ283=$AO$3),1,""))</f>
        <v/>
      </c>
      <c r="AP283" s="105" t="str">
        <f aca="false">IF(AO283=1,COUNTIF($AO$6:AO283,"=1"),"")</f>
        <v/>
      </c>
      <c r="AQ283" s="106" t="str">
        <f aca="false">IF($AO$3="","",IF(AG283=$AO$3,"借",IF(AJ283=$AO$3,"貸","")))</f>
        <v/>
      </c>
    </row>
    <row r="284" customFormat="false" ht="12" hidden="false" customHeight="false" outlineLevel="0" collapsed="false">
      <c r="AA284" s="52" t="n">
        <v>279</v>
      </c>
      <c r="AC284" s="52"/>
      <c r="AD284" s="94" t="str">
        <f aca="false">IF(AC284&lt;&gt;"",VLOOKUP(AC284,$P$5:W$120,8,0),"")</f>
        <v/>
      </c>
      <c r="AF284" s="52" t="str">
        <f aca="false">IF(ISERROR(VALUE(MID(AD284,1,3))),"",VALUE(MID(VLOOKUP(VALUE(MID(AD284,1,3)),$P$5:$W$120,4,0),1,3)))</f>
        <v/>
      </c>
      <c r="AG284" s="94" t="str">
        <f aca="false">IF(AF284&lt;&gt;"",VLOOKUP(AF284,$B$5:$L$106,11,0),"")</f>
        <v/>
      </c>
      <c r="AH284" s="88"/>
      <c r="AI284" s="52" t="str">
        <f aca="false">IF(ISERR(VALUE(MID(AD284,1,3))),"",VALUE(MID(VLOOKUP(VALUE(MID(AD284,1,3)),$P$5:$W$120,6,0),1,3)))</f>
        <v/>
      </c>
      <c r="AJ284" s="94" t="str">
        <f aca="false">IF(AI284&lt;&gt;"",VLOOKUP(AI284,$B$5:$L$106,11,0),"")</f>
        <v/>
      </c>
      <c r="AK284" s="102" t="n">
        <f aca="false">AH284</f>
        <v>0</v>
      </c>
      <c r="AM284" s="103" t="n">
        <f aca="false">IF(AG284=$AM$3,IF($AM$4="借方残",AH284+AM283,AM283-AH284),IF(AJ284=$AM$3,IF($AM$4="借方残",AM283-AK284,AK284+AM283),AM283))</f>
        <v>0</v>
      </c>
      <c r="AO284" s="105" t="str">
        <f aca="false">IF($AO$3="","",IF(OR(AG284=$AO$3,AJ284=$AO$3),1,""))</f>
        <v/>
      </c>
      <c r="AP284" s="105" t="str">
        <f aca="false">IF(AO284=1,COUNTIF($AO$6:AO284,"=1"),"")</f>
        <v/>
      </c>
      <c r="AQ284" s="106" t="str">
        <f aca="false">IF($AO$3="","",IF(AG284=$AO$3,"借",IF(AJ284=$AO$3,"貸","")))</f>
        <v/>
      </c>
    </row>
    <row r="285" customFormat="false" ht="12" hidden="false" customHeight="false" outlineLevel="0" collapsed="false">
      <c r="AA285" s="52" t="n">
        <v>280</v>
      </c>
      <c r="AC285" s="52"/>
      <c r="AD285" s="94" t="str">
        <f aca="false">IF(AC285&lt;&gt;"",VLOOKUP(AC285,$P$5:W$120,8,0),"")</f>
        <v/>
      </c>
      <c r="AF285" s="52" t="str">
        <f aca="false">IF(ISERROR(VALUE(MID(AD285,1,3))),"",VALUE(MID(VLOOKUP(VALUE(MID(AD285,1,3)),$P$5:$W$120,4,0),1,3)))</f>
        <v/>
      </c>
      <c r="AG285" s="94" t="str">
        <f aca="false">IF(AF285&lt;&gt;"",VLOOKUP(AF285,$B$5:$L$106,11,0),"")</f>
        <v/>
      </c>
      <c r="AH285" s="88"/>
      <c r="AI285" s="52" t="str">
        <f aca="false">IF(ISERR(VALUE(MID(AD285,1,3))),"",VALUE(MID(VLOOKUP(VALUE(MID(AD285,1,3)),$P$5:$W$120,6,0),1,3)))</f>
        <v/>
      </c>
      <c r="AJ285" s="94" t="str">
        <f aca="false">IF(AI285&lt;&gt;"",VLOOKUP(AI285,$B$5:$L$106,11,0),"")</f>
        <v/>
      </c>
      <c r="AK285" s="102" t="n">
        <f aca="false">AH285</f>
        <v>0</v>
      </c>
      <c r="AM285" s="103" t="n">
        <f aca="false">IF(AG285=$AM$3,IF($AM$4="借方残",AH285+AM284,AM284-AH285),IF(AJ285=$AM$3,IF($AM$4="借方残",AM284-AK285,AK285+AM284),AM284))</f>
        <v>0</v>
      </c>
      <c r="AO285" s="105" t="str">
        <f aca="false">IF($AO$3="","",IF(OR(AG285=$AO$3,AJ285=$AO$3),1,""))</f>
        <v/>
      </c>
      <c r="AP285" s="105" t="str">
        <f aca="false">IF(AO285=1,COUNTIF($AO$6:AO285,"=1"),"")</f>
        <v/>
      </c>
      <c r="AQ285" s="106" t="str">
        <f aca="false">IF($AO$3="","",IF(AG285=$AO$3,"借",IF(AJ285=$AO$3,"貸","")))</f>
        <v/>
      </c>
    </row>
    <row r="286" customFormat="false" ht="12" hidden="false" customHeight="false" outlineLevel="0" collapsed="false">
      <c r="AA286" s="52" t="n">
        <v>281</v>
      </c>
      <c r="AC286" s="52"/>
      <c r="AD286" s="94" t="str">
        <f aca="false">IF(AC286&lt;&gt;"",VLOOKUP(AC286,$P$5:W$120,8,0),"")</f>
        <v/>
      </c>
      <c r="AF286" s="52" t="str">
        <f aca="false">IF(ISERROR(VALUE(MID(AD286,1,3))),"",VALUE(MID(VLOOKUP(VALUE(MID(AD286,1,3)),$P$5:$W$120,4,0),1,3)))</f>
        <v/>
      </c>
      <c r="AG286" s="94" t="str">
        <f aca="false">IF(AF286&lt;&gt;"",VLOOKUP(AF286,$B$5:$L$106,11,0),"")</f>
        <v/>
      </c>
      <c r="AH286" s="88"/>
      <c r="AI286" s="52" t="str">
        <f aca="false">IF(ISERR(VALUE(MID(AD286,1,3))),"",VALUE(MID(VLOOKUP(VALUE(MID(AD286,1,3)),$P$5:$W$120,6,0),1,3)))</f>
        <v/>
      </c>
      <c r="AJ286" s="94" t="str">
        <f aca="false">IF(AI286&lt;&gt;"",VLOOKUP(AI286,$B$5:$L$106,11,0),"")</f>
        <v/>
      </c>
      <c r="AK286" s="102" t="n">
        <f aca="false">AH286</f>
        <v>0</v>
      </c>
      <c r="AM286" s="103" t="n">
        <f aca="false">IF(AG286=$AM$3,IF($AM$4="借方残",AH286+AM285,AM285-AH286),IF(AJ286=$AM$3,IF($AM$4="借方残",AM285-AK286,AK286+AM285),AM285))</f>
        <v>0</v>
      </c>
      <c r="AO286" s="105" t="str">
        <f aca="false">IF($AO$3="","",IF(OR(AG286=$AO$3,AJ286=$AO$3),1,""))</f>
        <v/>
      </c>
      <c r="AP286" s="105" t="str">
        <f aca="false">IF(AO286=1,COUNTIF($AO$6:AO286,"=1"),"")</f>
        <v/>
      </c>
      <c r="AQ286" s="106" t="str">
        <f aca="false">IF($AO$3="","",IF(AG286=$AO$3,"借",IF(AJ286=$AO$3,"貸","")))</f>
        <v/>
      </c>
    </row>
    <row r="287" customFormat="false" ht="12" hidden="false" customHeight="false" outlineLevel="0" collapsed="false">
      <c r="AA287" s="52" t="n">
        <v>282</v>
      </c>
      <c r="AC287" s="52"/>
      <c r="AD287" s="94" t="str">
        <f aca="false">IF(AC287&lt;&gt;"",VLOOKUP(AC287,$P$5:W$120,8,0),"")</f>
        <v/>
      </c>
      <c r="AF287" s="52" t="str">
        <f aca="false">IF(ISERROR(VALUE(MID(AD287,1,3))),"",VALUE(MID(VLOOKUP(VALUE(MID(AD287,1,3)),$P$5:$W$120,4,0),1,3)))</f>
        <v/>
      </c>
      <c r="AG287" s="94" t="str">
        <f aca="false">IF(AF287&lt;&gt;"",VLOOKUP(AF287,$B$5:$L$106,11,0),"")</f>
        <v/>
      </c>
      <c r="AH287" s="88"/>
      <c r="AI287" s="52" t="str">
        <f aca="false">IF(ISERR(VALUE(MID(AD287,1,3))),"",VALUE(MID(VLOOKUP(VALUE(MID(AD287,1,3)),$P$5:$W$120,6,0),1,3)))</f>
        <v/>
      </c>
      <c r="AJ287" s="94" t="str">
        <f aca="false">IF(AI287&lt;&gt;"",VLOOKUP(AI287,$B$5:$L$106,11,0),"")</f>
        <v/>
      </c>
      <c r="AK287" s="102" t="n">
        <f aca="false">AH287</f>
        <v>0</v>
      </c>
      <c r="AM287" s="103" t="n">
        <f aca="false">IF(AG287=$AM$3,IF($AM$4="借方残",AH287+AM286,AM286-AH287),IF(AJ287=$AM$3,IF($AM$4="借方残",AM286-AK287,AK287+AM286),AM286))</f>
        <v>0</v>
      </c>
      <c r="AO287" s="105" t="str">
        <f aca="false">IF($AO$3="","",IF(OR(AG287=$AO$3,AJ287=$AO$3),1,""))</f>
        <v/>
      </c>
      <c r="AP287" s="105" t="str">
        <f aca="false">IF(AO287=1,COUNTIF($AO$6:AO287,"=1"),"")</f>
        <v/>
      </c>
      <c r="AQ287" s="106" t="str">
        <f aca="false">IF($AO$3="","",IF(AG287=$AO$3,"借",IF(AJ287=$AO$3,"貸","")))</f>
        <v/>
      </c>
    </row>
    <row r="288" customFormat="false" ht="12" hidden="false" customHeight="false" outlineLevel="0" collapsed="false">
      <c r="AA288" s="52" t="n">
        <v>283</v>
      </c>
      <c r="AC288" s="52"/>
      <c r="AD288" s="94" t="str">
        <f aca="false">IF(AC288&lt;&gt;"",VLOOKUP(AC288,$P$5:W$120,8,0),"")</f>
        <v/>
      </c>
      <c r="AF288" s="52" t="str">
        <f aca="false">IF(ISERROR(VALUE(MID(AD288,1,3))),"",VALUE(MID(VLOOKUP(VALUE(MID(AD288,1,3)),$P$5:$W$120,4,0),1,3)))</f>
        <v/>
      </c>
      <c r="AG288" s="94" t="str">
        <f aca="false">IF(AF288&lt;&gt;"",VLOOKUP(AF288,$B$5:$L$106,11,0),"")</f>
        <v/>
      </c>
      <c r="AH288" s="88"/>
      <c r="AI288" s="52" t="str">
        <f aca="false">IF(ISERR(VALUE(MID(AD288,1,3))),"",VALUE(MID(VLOOKUP(VALUE(MID(AD288,1,3)),$P$5:$W$120,6,0),1,3)))</f>
        <v/>
      </c>
      <c r="AJ288" s="94" t="str">
        <f aca="false">IF(AI288&lt;&gt;"",VLOOKUP(AI288,$B$5:$L$106,11,0),"")</f>
        <v/>
      </c>
      <c r="AK288" s="102" t="n">
        <f aca="false">AH288</f>
        <v>0</v>
      </c>
      <c r="AM288" s="103" t="n">
        <f aca="false">IF(AG288=$AM$3,IF($AM$4="借方残",AH288+AM287,AM287-AH288),IF(AJ288=$AM$3,IF($AM$4="借方残",AM287-AK288,AK288+AM287),AM287))</f>
        <v>0</v>
      </c>
      <c r="AO288" s="105" t="str">
        <f aca="false">IF($AO$3="","",IF(OR(AG288=$AO$3,AJ288=$AO$3),1,""))</f>
        <v/>
      </c>
      <c r="AP288" s="105" t="str">
        <f aca="false">IF(AO288=1,COUNTIF($AO$6:AO288,"=1"),"")</f>
        <v/>
      </c>
      <c r="AQ288" s="106" t="str">
        <f aca="false">IF($AO$3="","",IF(AG288=$AO$3,"借",IF(AJ288=$AO$3,"貸","")))</f>
        <v/>
      </c>
    </row>
    <row r="289" customFormat="false" ht="12" hidden="false" customHeight="false" outlineLevel="0" collapsed="false">
      <c r="AA289" s="52" t="n">
        <v>284</v>
      </c>
      <c r="AC289" s="52"/>
      <c r="AD289" s="94" t="str">
        <f aca="false">IF(AC289&lt;&gt;"",VLOOKUP(AC289,$P$5:W$120,8,0),"")</f>
        <v/>
      </c>
      <c r="AF289" s="52" t="str">
        <f aca="false">IF(ISERROR(VALUE(MID(AD289,1,3))),"",VALUE(MID(VLOOKUP(VALUE(MID(AD289,1,3)),$P$5:$W$120,4,0),1,3)))</f>
        <v/>
      </c>
      <c r="AG289" s="94" t="str">
        <f aca="false">IF(AF289&lt;&gt;"",VLOOKUP(AF289,$B$5:$L$106,11,0),"")</f>
        <v/>
      </c>
      <c r="AH289" s="88"/>
      <c r="AI289" s="52" t="str">
        <f aca="false">IF(ISERR(VALUE(MID(AD289,1,3))),"",VALUE(MID(VLOOKUP(VALUE(MID(AD289,1,3)),$P$5:$W$120,6,0),1,3)))</f>
        <v/>
      </c>
      <c r="AJ289" s="94" t="str">
        <f aca="false">IF(AI289&lt;&gt;"",VLOOKUP(AI289,$B$5:$L$106,11,0),"")</f>
        <v/>
      </c>
      <c r="AK289" s="102" t="n">
        <f aca="false">AH289</f>
        <v>0</v>
      </c>
      <c r="AM289" s="103" t="n">
        <f aca="false">IF(AG289=$AM$3,IF($AM$4="借方残",AH289+AM288,AM288-AH289),IF(AJ289=$AM$3,IF($AM$4="借方残",AM288-AK289,AK289+AM288),AM288))</f>
        <v>0</v>
      </c>
      <c r="AO289" s="105" t="str">
        <f aca="false">IF($AO$3="","",IF(OR(AG289=$AO$3,AJ289=$AO$3),1,""))</f>
        <v/>
      </c>
      <c r="AP289" s="105" t="str">
        <f aca="false">IF(AO289=1,COUNTIF($AO$6:AO289,"=1"),"")</f>
        <v/>
      </c>
      <c r="AQ289" s="106" t="str">
        <f aca="false">IF($AO$3="","",IF(AG289=$AO$3,"借",IF(AJ289=$AO$3,"貸","")))</f>
        <v/>
      </c>
    </row>
    <row r="290" customFormat="false" ht="12" hidden="false" customHeight="false" outlineLevel="0" collapsed="false">
      <c r="AA290" s="52" t="n">
        <v>285</v>
      </c>
      <c r="AC290" s="52"/>
      <c r="AD290" s="94" t="str">
        <f aca="false">IF(AC290&lt;&gt;"",VLOOKUP(AC290,$P$5:W$120,8,0),"")</f>
        <v/>
      </c>
      <c r="AF290" s="52" t="str">
        <f aca="false">IF(ISERROR(VALUE(MID(AD290,1,3))),"",VALUE(MID(VLOOKUP(VALUE(MID(AD290,1,3)),$P$5:$W$120,4,0),1,3)))</f>
        <v/>
      </c>
      <c r="AG290" s="94" t="str">
        <f aca="false">IF(AF290&lt;&gt;"",VLOOKUP(AF290,$B$5:$L$106,11,0),"")</f>
        <v/>
      </c>
      <c r="AH290" s="88"/>
      <c r="AI290" s="52" t="str">
        <f aca="false">IF(ISERR(VALUE(MID(AD290,1,3))),"",VALUE(MID(VLOOKUP(VALUE(MID(AD290,1,3)),$P$5:$W$120,6,0),1,3)))</f>
        <v/>
      </c>
      <c r="AJ290" s="94" t="str">
        <f aca="false">IF(AI290&lt;&gt;"",VLOOKUP(AI290,$B$5:$L$106,11,0),"")</f>
        <v/>
      </c>
      <c r="AK290" s="102" t="n">
        <f aca="false">AH290</f>
        <v>0</v>
      </c>
      <c r="AM290" s="103" t="n">
        <f aca="false">IF(AG290=$AM$3,IF($AM$4="借方残",AH290+AM289,AM289-AH290),IF(AJ290=$AM$3,IF($AM$4="借方残",AM289-AK290,AK290+AM289),AM289))</f>
        <v>0</v>
      </c>
      <c r="AO290" s="105" t="str">
        <f aca="false">IF($AO$3="","",IF(OR(AG290=$AO$3,AJ290=$AO$3),1,""))</f>
        <v/>
      </c>
      <c r="AP290" s="105" t="str">
        <f aca="false">IF(AO290=1,COUNTIF($AO$6:AO290,"=1"),"")</f>
        <v/>
      </c>
      <c r="AQ290" s="106" t="str">
        <f aca="false">IF($AO$3="","",IF(AG290=$AO$3,"借",IF(AJ290=$AO$3,"貸","")))</f>
        <v/>
      </c>
    </row>
    <row r="291" customFormat="false" ht="12" hidden="false" customHeight="false" outlineLevel="0" collapsed="false">
      <c r="AA291" s="52" t="n">
        <v>286</v>
      </c>
      <c r="AC291" s="52"/>
      <c r="AD291" s="94" t="str">
        <f aca="false">IF(AC291&lt;&gt;"",VLOOKUP(AC291,$P$5:W$120,8,0),"")</f>
        <v/>
      </c>
      <c r="AF291" s="52" t="str">
        <f aca="false">IF(ISERROR(VALUE(MID(AD291,1,3))),"",VALUE(MID(VLOOKUP(VALUE(MID(AD291,1,3)),$P$5:$W$120,4,0),1,3)))</f>
        <v/>
      </c>
      <c r="AG291" s="94" t="str">
        <f aca="false">IF(AF291&lt;&gt;"",VLOOKUP(AF291,$B$5:$L$106,11,0),"")</f>
        <v/>
      </c>
      <c r="AH291" s="88"/>
      <c r="AI291" s="52" t="str">
        <f aca="false">IF(ISERR(VALUE(MID(AD291,1,3))),"",VALUE(MID(VLOOKUP(VALUE(MID(AD291,1,3)),$P$5:$W$120,6,0),1,3)))</f>
        <v/>
      </c>
      <c r="AJ291" s="94" t="str">
        <f aca="false">IF(AI291&lt;&gt;"",VLOOKUP(AI291,$B$5:$L$106,11,0),"")</f>
        <v/>
      </c>
      <c r="AK291" s="102" t="n">
        <f aca="false">AH291</f>
        <v>0</v>
      </c>
      <c r="AM291" s="103" t="n">
        <f aca="false">IF(AG291=$AM$3,IF($AM$4="借方残",AH291+AM290,AM290-AH291),IF(AJ291=$AM$3,IF($AM$4="借方残",AM290-AK291,AK291+AM290),AM290))</f>
        <v>0</v>
      </c>
      <c r="AO291" s="105" t="str">
        <f aca="false">IF($AO$3="","",IF(OR(AG291=$AO$3,AJ291=$AO$3),1,""))</f>
        <v/>
      </c>
      <c r="AP291" s="105" t="str">
        <f aca="false">IF(AO291=1,COUNTIF($AO$6:AO291,"=1"),"")</f>
        <v/>
      </c>
      <c r="AQ291" s="106" t="str">
        <f aca="false">IF($AO$3="","",IF(AG291=$AO$3,"借",IF(AJ291=$AO$3,"貸","")))</f>
        <v/>
      </c>
    </row>
    <row r="292" customFormat="false" ht="12" hidden="false" customHeight="false" outlineLevel="0" collapsed="false">
      <c r="AA292" s="52" t="n">
        <v>287</v>
      </c>
      <c r="AC292" s="52"/>
      <c r="AD292" s="94" t="str">
        <f aca="false">IF(AC292&lt;&gt;"",VLOOKUP(AC292,$P$5:W$120,8,0),"")</f>
        <v/>
      </c>
      <c r="AF292" s="52" t="str">
        <f aca="false">IF(ISERROR(VALUE(MID(AD292,1,3))),"",VALUE(MID(VLOOKUP(VALUE(MID(AD292,1,3)),$P$5:$W$120,4,0),1,3)))</f>
        <v/>
      </c>
      <c r="AG292" s="94" t="str">
        <f aca="false">IF(AF292&lt;&gt;"",VLOOKUP(AF292,$B$5:$L$106,11,0),"")</f>
        <v/>
      </c>
      <c r="AH292" s="88"/>
      <c r="AI292" s="52" t="str">
        <f aca="false">IF(ISERR(VALUE(MID(AD292,1,3))),"",VALUE(MID(VLOOKUP(VALUE(MID(AD292,1,3)),$P$5:$W$120,6,0),1,3)))</f>
        <v/>
      </c>
      <c r="AJ292" s="94" t="str">
        <f aca="false">IF(AI292&lt;&gt;"",VLOOKUP(AI292,$B$5:$L$106,11,0),"")</f>
        <v/>
      </c>
      <c r="AK292" s="102" t="n">
        <f aca="false">AH292</f>
        <v>0</v>
      </c>
      <c r="AM292" s="103" t="n">
        <f aca="false">IF(AG292=$AM$3,IF($AM$4="借方残",AH292+AM291,AM291-AH292),IF(AJ292=$AM$3,IF($AM$4="借方残",AM291-AK292,AK292+AM291),AM291))</f>
        <v>0</v>
      </c>
      <c r="AO292" s="105" t="str">
        <f aca="false">IF($AO$3="","",IF(OR(AG292=$AO$3,AJ292=$AO$3),1,""))</f>
        <v/>
      </c>
      <c r="AP292" s="105" t="str">
        <f aca="false">IF(AO292=1,COUNTIF($AO$6:AO292,"=1"),"")</f>
        <v/>
      </c>
      <c r="AQ292" s="106" t="str">
        <f aca="false">IF($AO$3="","",IF(AG292=$AO$3,"借",IF(AJ292=$AO$3,"貸","")))</f>
        <v/>
      </c>
    </row>
    <row r="293" customFormat="false" ht="12" hidden="false" customHeight="false" outlineLevel="0" collapsed="false">
      <c r="AA293" s="52" t="n">
        <v>288</v>
      </c>
      <c r="AC293" s="52"/>
      <c r="AD293" s="94" t="str">
        <f aca="false">IF(AC293&lt;&gt;"",VLOOKUP(AC293,$P$5:W$120,8,0),"")</f>
        <v/>
      </c>
      <c r="AF293" s="52" t="str">
        <f aca="false">IF(ISERROR(VALUE(MID(AD293,1,3))),"",VALUE(MID(VLOOKUP(VALUE(MID(AD293,1,3)),$P$5:$W$120,4,0),1,3)))</f>
        <v/>
      </c>
      <c r="AG293" s="94" t="str">
        <f aca="false">IF(AF293&lt;&gt;"",VLOOKUP(AF293,$B$5:$L$106,11,0),"")</f>
        <v/>
      </c>
      <c r="AH293" s="88"/>
      <c r="AI293" s="52" t="str">
        <f aca="false">IF(ISERR(VALUE(MID(AD293,1,3))),"",VALUE(MID(VLOOKUP(VALUE(MID(AD293,1,3)),$P$5:$W$120,6,0),1,3)))</f>
        <v/>
      </c>
      <c r="AJ293" s="94" t="str">
        <f aca="false">IF(AI293&lt;&gt;"",VLOOKUP(AI293,$B$5:$L$106,11,0),"")</f>
        <v/>
      </c>
      <c r="AK293" s="102" t="n">
        <f aca="false">AH293</f>
        <v>0</v>
      </c>
      <c r="AM293" s="103" t="n">
        <f aca="false">IF(AG293=$AM$3,IF($AM$4="借方残",AH293+AM292,AM292-AH293),IF(AJ293=$AM$3,IF($AM$4="借方残",AM292-AK293,AK293+AM292),AM292))</f>
        <v>0</v>
      </c>
      <c r="AO293" s="105" t="str">
        <f aca="false">IF($AO$3="","",IF(OR(AG293=$AO$3,AJ293=$AO$3),1,""))</f>
        <v/>
      </c>
      <c r="AP293" s="105" t="str">
        <f aca="false">IF(AO293=1,COUNTIF($AO$6:AO293,"=1"),"")</f>
        <v/>
      </c>
      <c r="AQ293" s="106" t="str">
        <f aca="false">IF($AO$3="","",IF(AG293=$AO$3,"借",IF(AJ293=$AO$3,"貸","")))</f>
        <v/>
      </c>
    </row>
    <row r="294" customFormat="false" ht="12" hidden="false" customHeight="false" outlineLevel="0" collapsed="false">
      <c r="AA294" s="52" t="n">
        <v>289</v>
      </c>
      <c r="AC294" s="52"/>
      <c r="AD294" s="94" t="str">
        <f aca="false">IF(AC294&lt;&gt;"",VLOOKUP(AC294,$P$5:W$120,8,0),"")</f>
        <v/>
      </c>
      <c r="AF294" s="52" t="str">
        <f aca="false">IF(ISERROR(VALUE(MID(AD294,1,3))),"",VALUE(MID(VLOOKUP(VALUE(MID(AD294,1,3)),$P$5:$W$120,4,0),1,3)))</f>
        <v/>
      </c>
      <c r="AG294" s="94" t="str">
        <f aca="false">IF(AF294&lt;&gt;"",VLOOKUP(AF294,$B$5:$L$106,11,0),"")</f>
        <v/>
      </c>
      <c r="AH294" s="88"/>
      <c r="AI294" s="52" t="str">
        <f aca="false">IF(ISERR(VALUE(MID(AD294,1,3))),"",VALUE(MID(VLOOKUP(VALUE(MID(AD294,1,3)),$P$5:$W$120,6,0),1,3)))</f>
        <v/>
      </c>
      <c r="AJ294" s="94" t="str">
        <f aca="false">IF(AI294&lt;&gt;"",VLOOKUP(AI294,$B$5:$L$106,11,0),"")</f>
        <v/>
      </c>
      <c r="AK294" s="102" t="n">
        <f aca="false">AH294</f>
        <v>0</v>
      </c>
      <c r="AM294" s="103" t="n">
        <f aca="false">IF(AG294=$AM$3,IF($AM$4="借方残",AH294+AM293,AM293-AH294),IF(AJ294=$AM$3,IF($AM$4="借方残",AM293-AK294,AK294+AM293),AM293))</f>
        <v>0</v>
      </c>
      <c r="AO294" s="105" t="str">
        <f aca="false">IF($AO$3="","",IF(OR(AG294=$AO$3,AJ294=$AO$3),1,""))</f>
        <v/>
      </c>
      <c r="AP294" s="105" t="str">
        <f aca="false">IF(AO294=1,COUNTIF($AO$6:AO294,"=1"),"")</f>
        <v/>
      </c>
      <c r="AQ294" s="106" t="str">
        <f aca="false">IF($AO$3="","",IF(AG294=$AO$3,"借",IF(AJ294=$AO$3,"貸","")))</f>
        <v/>
      </c>
    </row>
    <row r="295" customFormat="false" ht="12" hidden="false" customHeight="false" outlineLevel="0" collapsed="false">
      <c r="AA295" s="52" t="n">
        <v>290</v>
      </c>
      <c r="AC295" s="52"/>
      <c r="AD295" s="94" t="str">
        <f aca="false">IF(AC295&lt;&gt;"",VLOOKUP(AC295,$P$5:W$120,8,0),"")</f>
        <v/>
      </c>
      <c r="AF295" s="52" t="str">
        <f aca="false">IF(ISERROR(VALUE(MID(AD295,1,3))),"",VALUE(MID(VLOOKUP(VALUE(MID(AD295,1,3)),$P$5:$W$120,4,0),1,3)))</f>
        <v/>
      </c>
      <c r="AG295" s="94" t="str">
        <f aca="false">IF(AF295&lt;&gt;"",VLOOKUP(AF295,$B$5:$L$106,11,0),"")</f>
        <v/>
      </c>
      <c r="AH295" s="88"/>
      <c r="AI295" s="52" t="str">
        <f aca="false">IF(ISERR(VALUE(MID(AD295,1,3))),"",VALUE(MID(VLOOKUP(VALUE(MID(AD295,1,3)),$P$5:$W$120,6,0),1,3)))</f>
        <v/>
      </c>
      <c r="AJ295" s="94" t="str">
        <f aca="false">IF(AI295&lt;&gt;"",VLOOKUP(AI295,$B$5:$L$106,11,0),"")</f>
        <v/>
      </c>
      <c r="AK295" s="102" t="n">
        <f aca="false">AH295</f>
        <v>0</v>
      </c>
      <c r="AM295" s="103" t="n">
        <f aca="false">IF(AG295=$AM$3,IF($AM$4="借方残",AH295+AM294,AM294-AH295),IF(AJ295=$AM$3,IF($AM$4="借方残",AM294-AK295,AK295+AM294),AM294))</f>
        <v>0</v>
      </c>
      <c r="AO295" s="105" t="str">
        <f aca="false">IF($AO$3="","",IF(OR(AG295=$AO$3,AJ295=$AO$3),1,""))</f>
        <v/>
      </c>
      <c r="AP295" s="105" t="str">
        <f aca="false">IF(AO295=1,COUNTIF($AO$6:AO295,"=1"),"")</f>
        <v/>
      </c>
      <c r="AQ295" s="106" t="str">
        <f aca="false">IF($AO$3="","",IF(AG295=$AO$3,"借",IF(AJ295=$AO$3,"貸","")))</f>
        <v/>
      </c>
    </row>
    <row r="296" customFormat="false" ht="12" hidden="false" customHeight="false" outlineLevel="0" collapsed="false">
      <c r="AA296" s="52" t="n">
        <v>291</v>
      </c>
      <c r="AC296" s="52"/>
      <c r="AD296" s="94" t="str">
        <f aca="false">IF(AC296&lt;&gt;"",VLOOKUP(AC296,$P$5:W$120,8,0),"")</f>
        <v/>
      </c>
      <c r="AF296" s="52" t="str">
        <f aca="false">IF(ISERROR(VALUE(MID(AD296,1,3))),"",VALUE(MID(VLOOKUP(VALUE(MID(AD296,1,3)),$P$5:$W$120,4,0),1,3)))</f>
        <v/>
      </c>
      <c r="AG296" s="94" t="str">
        <f aca="false">IF(AF296&lt;&gt;"",VLOOKUP(AF296,$B$5:$L$106,11,0),"")</f>
        <v/>
      </c>
      <c r="AH296" s="88"/>
      <c r="AI296" s="52" t="str">
        <f aca="false">IF(ISERR(VALUE(MID(AD296,1,3))),"",VALUE(MID(VLOOKUP(VALUE(MID(AD296,1,3)),$P$5:$W$120,6,0),1,3)))</f>
        <v/>
      </c>
      <c r="AJ296" s="94" t="str">
        <f aca="false">IF(AI296&lt;&gt;"",VLOOKUP(AI296,$B$5:$L$106,11,0),"")</f>
        <v/>
      </c>
      <c r="AK296" s="102" t="n">
        <f aca="false">AH296</f>
        <v>0</v>
      </c>
      <c r="AM296" s="103" t="n">
        <f aca="false">IF(AG296=$AM$3,IF($AM$4="借方残",AH296+AM295,AM295-AH296),IF(AJ296=$AM$3,IF($AM$4="借方残",AM295-AK296,AK296+AM295),AM295))</f>
        <v>0</v>
      </c>
      <c r="AO296" s="105" t="str">
        <f aca="false">IF($AO$3="","",IF(OR(AG296=$AO$3,AJ296=$AO$3),1,""))</f>
        <v/>
      </c>
      <c r="AP296" s="105" t="str">
        <f aca="false">IF(AO296=1,COUNTIF($AO$6:AO296,"=1"),"")</f>
        <v/>
      </c>
      <c r="AQ296" s="106" t="str">
        <f aca="false">IF($AO$3="","",IF(AG296=$AO$3,"借",IF(AJ296=$AO$3,"貸","")))</f>
        <v/>
      </c>
    </row>
    <row r="297" customFormat="false" ht="12" hidden="false" customHeight="false" outlineLevel="0" collapsed="false">
      <c r="AA297" s="52" t="n">
        <v>292</v>
      </c>
      <c r="AC297" s="52"/>
      <c r="AD297" s="94" t="str">
        <f aca="false">IF(AC297&lt;&gt;"",VLOOKUP(AC297,$P$5:W$120,8,0),"")</f>
        <v/>
      </c>
      <c r="AF297" s="52" t="str">
        <f aca="false">IF(ISERROR(VALUE(MID(AD297,1,3))),"",VALUE(MID(VLOOKUP(VALUE(MID(AD297,1,3)),$P$5:$W$120,4,0),1,3)))</f>
        <v/>
      </c>
      <c r="AG297" s="94" t="str">
        <f aca="false">IF(AF297&lt;&gt;"",VLOOKUP(AF297,$B$5:$L$106,11,0),"")</f>
        <v/>
      </c>
      <c r="AH297" s="88"/>
      <c r="AI297" s="52" t="str">
        <f aca="false">IF(ISERR(VALUE(MID(AD297,1,3))),"",VALUE(MID(VLOOKUP(VALUE(MID(AD297,1,3)),$P$5:$W$120,6,0),1,3)))</f>
        <v/>
      </c>
      <c r="AJ297" s="94" t="str">
        <f aca="false">IF(AI297&lt;&gt;"",VLOOKUP(AI297,$B$5:$L$106,11,0),"")</f>
        <v/>
      </c>
      <c r="AK297" s="102" t="n">
        <f aca="false">AH297</f>
        <v>0</v>
      </c>
      <c r="AM297" s="103" t="n">
        <f aca="false">IF(AG297=$AM$3,IF($AM$4="借方残",AH297+AM296,AM296-AH297),IF(AJ297=$AM$3,IF($AM$4="借方残",AM296-AK297,AK297+AM296),AM296))</f>
        <v>0</v>
      </c>
      <c r="AO297" s="105" t="str">
        <f aca="false">IF($AO$3="","",IF(OR(AG297=$AO$3,AJ297=$AO$3),1,""))</f>
        <v/>
      </c>
      <c r="AP297" s="105" t="str">
        <f aca="false">IF(AO297=1,COUNTIF($AO$6:AO297,"=1"),"")</f>
        <v/>
      </c>
      <c r="AQ297" s="106" t="str">
        <f aca="false">IF($AO$3="","",IF(AG297=$AO$3,"借",IF(AJ297=$AO$3,"貸","")))</f>
        <v/>
      </c>
    </row>
    <row r="298" customFormat="false" ht="12" hidden="false" customHeight="false" outlineLevel="0" collapsed="false">
      <c r="AA298" s="52" t="n">
        <v>293</v>
      </c>
      <c r="AC298" s="52"/>
      <c r="AD298" s="94" t="str">
        <f aca="false">IF(AC298&lt;&gt;"",VLOOKUP(AC298,$P$5:W$120,8,0),"")</f>
        <v/>
      </c>
      <c r="AF298" s="52" t="str">
        <f aca="false">IF(ISERROR(VALUE(MID(AD298,1,3))),"",VALUE(MID(VLOOKUP(VALUE(MID(AD298,1,3)),$P$5:$W$120,4,0),1,3)))</f>
        <v/>
      </c>
      <c r="AG298" s="94" t="str">
        <f aca="false">IF(AF298&lt;&gt;"",VLOOKUP(AF298,$B$5:$L$106,11,0),"")</f>
        <v/>
      </c>
      <c r="AH298" s="88"/>
      <c r="AI298" s="52" t="str">
        <f aca="false">IF(ISERR(VALUE(MID(AD298,1,3))),"",VALUE(MID(VLOOKUP(VALUE(MID(AD298,1,3)),$P$5:$W$120,6,0),1,3)))</f>
        <v/>
      </c>
      <c r="AJ298" s="94" t="str">
        <f aca="false">IF(AI298&lt;&gt;"",VLOOKUP(AI298,$B$5:$L$106,11,0),"")</f>
        <v/>
      </c>
      <c r="AK298" s="102" t="n">
        <f aca="false">AH298</f>
        <v>0</v>
      </c>
      <c r="AM298" s="103" t="n">
        <f aca="false">IF(AG298=$AM$3,IF($AM$4="借方残",AH298+AM297,AM297-AH298),IF(AJ298=$AM$3,IF($AM$4="借方残",AM297-AK298,AK298+AM297),AM297))</f>
        <v>0</v>
      </c>
      <c r="AO298" s="105" t="str">
        <f aca="false">IF($AO$3="","",IF(OR(AG298=$AO$3,AJ298=$AO$3),1,""))</f>
        <v/>
      </c>
      <c r="AP298" s="105" t="str">
        <f aca="false">IF(AO298=1,COUNTIF($AO$6:AO298,"=1"),"")</f>
        <v/>
      </c>
      <c r="AQ298" s="106" t="str">
        <f aca="false">IF($AO$3="","",IF(AG298=$AO$3,"借",IF(AJ298=$AO$3,"貸","")))</f>
        <v/>
      </c>
    </row>
    <row r="299" customFormat="false" ht="12" hidden="false" customHeight="false" outlineLevel="0" collapsed="false">
      <c r="AA299" s="52" t="n">
        <v>294</v>
      </c>
      <c r="AC299" s="52"/>
      <c r="AD299" s="94" t="str">
        <f aca="false">IF(AC299&lt;&gt;"",VLOOKUP(AC299,$P$5:W$120,8,0),"")</f>
        <v/>
      </c>
      <c r="AF299" s="52" t="str">
        <f aca="false">IF(ISERROR(VALUE(MID(AD299,1,3))),"",VALUE(MID(VLOOKUP(VALUE(MID(AD299,1,3)),$P$5:$W$120,4,0),1,3)))</f>
        <v/>
      </c>
      <c r="AG299" s="94" t="str">
        <f aca="false">IF(AF299&lt;&gt;"",VLOOKUP(AF299,$B$5:$L$106,11,0),"")</f>
        <v/>
      </c>
      <c r="AH299" s="88"/>
      <c r="AI299" s="52" t="str">
        <f aca="false">IF(ISERR(VALUE(MID(AD299,1,3))),"",VALUE(MID(VLOOKUP(VALUE(MID(AD299,1,3)),$P$5:$W$120,6,0),1,3)))</f>
        <v/>
      </c>
      <c r="AJ299" s="94" t="str">
        <f aca="false">IF(AI299&lt;&gt;"",VLOOKUP(AI299,$B$5:$L$106,11,0),"")</f>
        <v/>
      </c>
      <c r="AK299" s="102" t="n">
        <f aca="false">AH299</f>
        <v>0</v>
      </c>
      <c r="AM299" s="103" t="n">
        <f aca="false">IF(AG299=$AM$3,IF($AM$4="借方残",AH299+AM298,AM298-AH299),IF(AJ299=$AM$3,IF($AM$4="借方残",AM298-AK299,AK299+AM298),AM298))</f>
        <v>0</v>
      </c>
      <c r="AO299" s="105" t="str">
        <f aca="false">IF($AO$3="","",IF(OR(AG299=$AO$3,AJ299=$AO$3),1,""))</f>
        <v/>
      </c>
      <c r="AP299" s="105" t="str">
        <f aca="false">IF(AO299=1,COUNTIF($AO$6:AO299,"=1"),"")</f>
        <v/>
      </c>
      <c r="AQ299" s="106" t="str">
        <f aca="false">IF($AO$3="","",IF(AG299=$AO$3,"借",IF(AJ299=$AO$3,"貸","")))</f>
        <v/>
      </c>
    </row>
    <row r="300" customFormat="false" ht="12" hidden="false" customHeight="false" outlineLevel="0" collapsed="false">
      <c r="AA300" s="52" t="n">
        <v>295</v>
      </c>
      <c r="AC300" s="52"/>
      <c r="AD300" s="94" t="str">
        <f aca="false">IF(AC300&lt;&gt;"",VLOOKUP(AC300,$P$5:W$120,8,0),"")</f>
        <v/>
      </c>
      <c r="AF300" s="52" t="str">
        <f aca="false">IF(ISERROR(VALUE(MID(AD300,1,3))),"",VALUE(MID(VLOOKUP(VALUE(MID(AD300,1,3)),$P$5:$W$120,4,0),1,3)))</f>
        <v/>
      </c>
      <c r="AG300" s="94" t="str">
        <f aca="false">IF(AF300&lt;&gt;"",VLOOKUP(AF300,$B$5:$L$106,11,0),"")</f>
        <v/>
      </c>
      <c r="AH300" s="88"/>
      <c r="AI300" s="52" t="str">
        <f aca="false">IF(ISERR(VALUE(MID(AD300,1,3))),"",VALUE(MID(VLOOKUP(VALUE(MID(AD300,1,3)),$P$5:$W$120,6,0),1,3)))</f>
        <v/>
      </c>
      <c r="AJ300" s="94" t="str">
        <f aca="false">IF(AI300&lt;&gt;"",VLOOKUP(AI300,$B$5:$L$106,11,0),"")</f>
        <v/>
      </c>
      <c r="AK300" s="102" t="n">
        <f aca="false">AH300</f>
        <v>0</v>
      </c>
      <c r="AM300" s="103" t="n">
        <f aca="false">IF(AG300=$AM$3,IF($AM$4="借方残",AH300+AM299,AM299-AH300),IF(AJ300=$AM$3,IF($AM$4="借方残",AM299-AK300,AK300+AM299),AM299))</f>
        <v>0</v>
      </c>
      <c r="AO300" s="105" t="str">
        <f aca="false">IF($AO$3="","",IF(OR(AG300=$AO$3,AJ300=$AO$3),1,""))</f>
        <v/>
      </c>
      <c r="AP300" s="105" t="str">
        <f aca="false">IF(AO300=1,COUNTIF($AO$6:AO300,"=1"),"")</f>
        <v/>
      </c>
      <c r="AQ300" s="106" t="str">
        <f aca="false">IF($AO$3="","",IF(AG300=$AO$3,"借",IF(AJ300=$AO$3,"貸","")))</f>
        <v/>
      </c>
    </row>
    <row r="301" customFormat="false" ht="12" hidden="false" customHeight="false" outlineLevel="0" collapsed="false">
      <c r="AA301" s="52" t="n">
        <v>296</v>
      </c>
      <c r="AC301" s="52"/>
      <c r="AD301" s="94" t="str">
        <f aca="false">IF(AC301&lt;&gt;"",VLOOKUP(AC301,$P$5:W$120,8,0),"")</f>
        <v/>
      </c>
      <c r="AF301" s="52" t="str">
        <f aca="false">IF(ISERROR(VALUE(MID(AD301,1,3))),"",VALUE(MID(VLOOKUP(VALUE(MID(AD301,1,3)),$P$5:$W$120,4,0),1,3)))</f>
        <v/>
      </c>
      <c r="AG301" s="94" t="str">
        <f aca="false">IF(AF301&lt;&gt;"",VLOOKUP(AF301,$B$5:$L$106,11,0),"")</f>
        <v/>
      </c>
      <c r="AH301" s="88"/>
      <c r="AI301" s="52" t="str">
        <f aca="false">IF(ISERR(VALUE(MID(AD301,1,3))),"",VALUE(MID(VLOOKUP(VALUE(MID(AD301,1,3)),$P$5:$W$120,6,0),1,3)))</f>
        <v/>
      </c>
      <c r="AJ301" s="94" t="str">
        <f aca="false">IF(AI301&lt;&gt;"",VLOOKUP(AI301,$B$5:$L$106,11,0),"")</f>
        <v/>
      </c>
      <c r="AK301" s="102" t="n">
        <f aca="false">AH301</f>
        <v>0</v>
      </c>
      <c r="AM301" s="103" t="n">
        <f aca="false">IF(AG301=$AM$3,IF($AM$4="借方残",AH301+AM300,AM300-AH301),IF(AJ301=$AM$3,IF($AM$4="借方残",AM300-AK301,AK301+AM300),AM300))</f>
        <v>0</v>
      </c>
      <c r="AO301" s="105" t="str">
        <f aca="false">IF($AO$3="","",IF(OR(AG301=$AO$3,AJ301=$AO$3),1,""))</f>
        <v/>
      </c>
      <c r="AP301" s="105" t="str">
        <f aca="false">IF(AO301=1,COUNTIF($AO$6:AO301,"=1"),"")</f>
        <v/>
      </c>
      <c r="AQ301" s="106" t="str">
        <f aca="false">IF($AO$3="","",IF(AG301=$AO$3,"借",IF(AJ301=$AO$3,"貸","")))</f>
        <v/>
      </c>
    </row>
    <row r="302" customFormat="false" ht="12" hidden="false" customHeight="false" outlineLevel="0" collapsed="false">
      <c r="AA302" s="52" t="n">
        <v>297</v>
      </c>
      <c r="AC302" s="52"/>
      <c r="AD302" s="94" t="str">
        <f aca="false">IF(AC302&lt;&gt;"",VLOOKUP(AC302,$P$5:W$120,8,0),"")</f>
        <v/>
      </c>
      <c r="AF302" s="52" t="str">
        <f aca="false">IF(ISERROR(VALUE(MID(AD302,1,3))),"",VALUE(MID(VLOOKUP(VALUE(MID(AD302,1,3)),$P$5:$W$120,4,0),1,3)))</f>
        <v/>
      </c>
      <c r="AG302" s="94" t="str">
        <f aca="false">IF(AF302&lt;&gt;"",VLOOKUP(AF302,$B$5:$L$106,11,0),"")</f>
        <v/>
      </c>
      <c r="AH302" s="88"/>
      <c r="AI302" s="52" t="str">
        <f aca="false">IF(ISERR(VALUE(MID(AD302,1,3))),"",VALUE(MID(VLOOKUP(VALUE(MID(AD302,1,3)),$P$5:$W$120,6,0),1,3)))</f>
        <v/>
      </c>
      <c r="AJ302" s="94" t="str">
        <f aca="false">IF(AI302&lt;&gt;"",VLOOKUP(AI302,$B$5:$L$106,11,0),"")</f>
        <v/>
      </c>
      <c r="AK302" s="102" t="n">
        <f aca="false">AH302</f>
        <v>0</v>
      </c>
      <c r="AM302" s="103" t="n">
        <f aca="false">IF(AG302=$AM$3,IF($AM$4="借方残",AH302+AM301,AM301-AH302),IF(AJ302=$AM$3,IF($AM$4="借方残",AM301-AK302,AK302+AM301),AM301))</f>
        <v>0</v>
      </c>
      <c r="AO302" s="105" t="str">
        <f aca="false">IF($AO$3="","",IF(OR(AG302=$AO$3,AJ302=$AO$3),1,""))</f>
        <v/>
      </c>
      <c r="AP302" s="105" t="str">
        <f aca="false">IF(AO302=1,COUNTIF($AO$6:AO302,"=1"),"")</f>
        <v/>
      </c>
      <c r="AQ302" s="106" t="str">
        <f aca="false">IF($AO$3="","",IF(AG302=$AO$3,"借",IF(AJ302=$AO$3,"貸","")))</f>
        <v/>
      </c>
    </row>
    <row r="303" customFormat="false" ht="12" hidden="false" customHeight="false" outlineLevel="0" collapsed="false">
      <c r="AA303" s="52" t="n">
        <v>298</v>
      </c>
      <c r="AC303" s="52"/>
      <c r="AD303" s="94" t="str">
        <f aca="false">IF(AC303&lt;&gt;"",VLOOKUP(AC303,$P$5:W$120,8,0),"")</f>
        <v/>
      </c>
      <c r="AF303" s="52" t="str">
        <f aca="false">IF(ISERROR(VALUE(MID(AD303,1,3))),"",VALUE(MID(VLOOKUP(VALUE(MID(AD303,1,3)),$P$5:$W$120,4,0),1,3)))</f>
        <v/>
      </c>
      <c r="AG303" s="94" t="str">
        <f aca="false">IF(AF303&lt;&gt;"",VLOOKUP(AF303,$B$5:$L$106,11,0),"")</f>
        <v/>
      </c>
      <c r="AH303" s="88"/>
      <c r="AI303" s="52" t="str">
        <f aca="false">IF(ISERR(VALUE(MID(AD303,1,3))),"",VALUE(MID(VLOOKUP(VALUE(MID(AD303,1,3)),$P$5:$W$120,6,0),1,3)))</f>
        <v/>
      </c>
      <c r="AJ303" s="94" t="str">
        <f aca="false">IF(AI303&lt;&gt;"",VLOOKUP(AI303,$B$5:$L$106,11,0),"")</f>
        <v/>
      </c>
      <c r="AK303" s="102" t="n">
        <f aca="false">AH303</f>
        <v>0</v>
      </c>
      <c r="AM303" s="103" t="n">
        <f aca="false">IF(AG303=$AM$3,IF($AM$4="借方残",AH303+AM302,AM302-AH303),IF(AJ303=$AM$3,IF($AM$4="借方残",AM302-AK303,AK303+AM302),AM302))</f>
        <v>0</v>
      </c>
      <c r="AO303" s="105" t="str">
        <f aca="false">IF($AO$3="","",IF(OR(AG303=$AO$3,AJ303=$AO$3),1,""))</f>
        <v/>
      </c>
      <c r="AP303" s="105" t="str">
        <f aca="false">IF(AO303=1,COUNTIF($AO$6:AO303,"=1"),"")</f>
        <v/>
      </c>
      <c r="AQ303" s="106" t="str">
        <f aca="false">IF($AO$3="","",IF(AG303=$AO$3,"借",IF(AJ303=$AO$3,"貸","")))</f>
        <v/>
      </c>
    </row>
    <row r="304" customFormat="false" ht="12" hidden="false" customHeight="false" outlineLevel="0" collapsed="false">
      <c r="AA304" s="52" t="n">
        <v>299</v>
      </c>
      <c r="AC304" s="52"/>
      <c r="AD304" s="94" t="str">
        <f aca="false">IF(AC304&lt;&gt;"",VLOOKUP(AC304,$P$5:W$120,8,0),"")</f>
        <v/>
      </c>
      <c r="AF304" s="52" t="str">
        <f aca="false">IF(ISERROR(VALUE(MID(AD304,1,3))),"",VALUE(MID(VLOOKUP(VALUE(MID(AD304,1,3)),$P$5:$W$120,4,0),1,3)))</f>
        <v/>
      </c>
      <c r="AG304" s="94" t="str">
        <f aca="false">IF(AF304&lt;&gt;"",VLOOKUP(AF304,$B$5:$L$106,11,0),"")</f>
        <v/>
      </c>
      <c r="AH304" s="88"/>
      <c r="AI304" s="52" t="str">
        <f aca="false">IF(ISERR(VALUE(MID(AD304,1,3))),"",VALUE(MID(VLOOKUP(VALUE(MID(AD304,1,3)),$P$5:$W$120,6,0),1,3)))</f>
        <v/>
      </c>
      <c r="AJ304" s="94" t="str">
        <f aca="false">IF(AI304&lt;&gt;"",VLOOKUP(AI304,$B$5:$L$106,11,0),"")</f>
        <v/>
      </c>
      <c r="AK304" s="102" t="n">
        <f aca="false">AH304</f>
        <v>0</v>
      </c>
      <c r="AM304" s="103" t="n">
        <f aca="false">IF(AG304=$AM$3,IF($AM$4="借方残",AH304+AM303,AM303-AH304),IF(AJ304=$AM$3,IF($AM$4="借方残",AM303-AK304,AK304+AM303),AM303))</f>
        <v>0</v>
      </c>
      <c r="AO304" s="105" t="str">
        <f aca="false">IF($AO$3="","",IF(OR(AG304=$AO$3,AJ304=$AO$3),1,""))</f>
        <v/>
      </c>
      <c r="AP304" s="105" t="str">
        <f aca="false">IF(AO304=1,COUNTIF($AO$6:AO304,"=1"),"")</f>
        <v/>
      </c>
      <c r="AQ304" s="106" t="str">
        <f aca="false">IF($AO$3="","",IF(AG304=$AO$3,"借",IF(AJ304=$AO$3,"貸","")))</f>
        <v/>
      </c>
    </row>
    <row r="305" customFormat="false" ht="12" hidden="false" customHeight="false" outlineLevel="0" collapsed="false">
      <c r="AA305" s="52" t="n">
        <v>300</v>
      </c>
      <c r="AC305" s="52"/>
      <c r="AD305" s="94" t="str">
        <f aca="false">IF(AC305&lt;&gt;"",VLOOKUP(AC305,$P$5:W$120,8,0),"")</f>
        <v/>
      </c>
      <c r="AF305" s="52" t="str">
        <f aca="false">IF(ISERROR(VALUE(MID(AD305,1,3))),"",VALUE(MID(VLOOKUP(VALUE(MID(AD305,1,3)),$P$5:$W$120,4,0),1,3)))</f>
        <v/>
      </c>
      <c r="AG305" s="94" t="str">
        <f aca="false">IF(AF305&lt;&gt;"",VLOOKUP(AF305,$B$5:$L$106,11,0),"")</f>
        <v/>
      </c>
      <c r="AH305" s="88"/>
      <c r="AI305" s="52" t="str">
        <f aca="false">IF(ISERR(VALUE(MID(AD305,1,3))),"",VALUE(MID(VLOOKUP(VALUE(MID(AD305,1,3)),$P$5:$W$120,6,0),1,3)))</f>
        <v/>
      </c>
      <c r="AJ305" s="94" t="str">
        <f aca="false">IF(AI305&lt;&gt;"",VLOOKUP(AI305,$B$5:$L$106,11,0),"")</f>
        <v/>
      </c>
      <c r="AK305" s="102" t="n">
        <f aca="false">AH305</f>
        <v>0</v>
      </c>
      <c r="AM305" s="103" t="n">
        <f aca="false">IF(AG305=$AM$3,IF($AM$4="借方残",AH305+AM304,AM304-AH305),IF(AJ305=$AM$3,IF($AM$4="借方残",AM304-AK305,AK305+AM304),AM304))</f>
        <v>0</v>
      </c>
      <c r="AO305" s="105" t="str">
        <f aca="false">IF($AO$3="","",IF(OR(AG305=$AO$3,AJ305=$AO$3),1,""))</f>
        <v/>
      </c>
      <c r="AP305" s="105" t="str">
        <f aca="false">IF(AO305=1,COUNTIF($AO$6:AO305,"=1"),"")</f>
        <v/>
      </c>
      <c r="AQ305" s="106" t="str">
        <f aca="false">IF($AO$3="","",IF(AG305=$AO$3,"借",IF(AJ305=$AO$3,"貸","")))</f>
        <v/>
      </c>
    </row>
    <row r="306" customFormat="false" ht="12" hidden="false" customHeight="false" outlineLevel="0" collapsed="false">
      <c r="AA306" s="52" t="n">
        <v>301</v>
      </c>
      <c r="AC306" s="52"/>
      <c r="AD306" s="94" t="str">
        <f aca="false">IF(AC306&lt;&gt;"",VLOOKUP(AC306,$P$5:W$120,8,0),"")</f>
        <v/>
      </c>
      <c r="AF306" s="52" t="str">
        <f aca="false">IF(ISERROR(VALUE(MID(AD306,1,3))),"",VALUE(MID(VLOOKUP(VALUE(MID(AD306,1,3)),$P$5:$W$120,4,0),1,3)))</f>
        <v/>
      </c>
      <c r="AG306" s="94" t="str">
        <f aca="false">IF(AF306&lt;&gt;"",VLOOKUP(AF306,$B$5:$L$106,11,0),"")</f>
        <v/>
      </c>
      <c r="AH306" s="88"/>
      <c r="AI306" s="52" t="str">
        <f aca="false">IF(ISERR(VALUE(MID(AD306,1,3))),"",VALUE(MID(VLOOKUP(VALUE(MID(AD306,1,3)),$P$5:$W$120,6,0),1,3)))</f>
        <v/>
      </c>
      <c r="AJ306" s="94" t="str">
        <f aca="false">IF(AI306&lt;&gt;"",VLOOKUP(AI306,$B$5:$L$106,11,0),"")</f>
        <v/>
      </c>
      <c r="AK306" s="102" t="n">
        <f aca="false">AH306</f>
        <v>0</v>
      </c>
      <c r="AM306" s="103" t="n">
        <f aca="false">IF(AG306=$AM$3,IF($AM$4="借方残",AH306+AM305,AM305-AH306),IF(AJ306=$AM$3,IF($AM$4="借方残",AM305-AK306,AK306+AM305),AM305))</f>
        <v>0</v>
      </c>
      <c r="AO306" s="105" t="str">
        <f aca="false">IF($AO$3="","",IF(OR(AG306=$AO$3,AJ306=$AO$3),1,""))</f>
        <v/>
      </c>
      <c r="AP306" s="105" t="str">
        <f aca="false">IF(AO306=1,COUNTIF($AO$6:AO306,"=1"),"")</f>
        <v/>
      </c>
      <c r="AQ306" s="106" t="str">
        <f aca="false">IF($AO$3="","",IF(AG306=$AO$3,"借",IF(AJ306=$AO$3,"貸","")))</f>
        <v/>
      </c>
    </row>
    <row r="307" customFormat="false" ht="12" hidden="false" customHeight="false" outlineLevel="0" collapsed="false">
      <c r="AA307" s="52" t="n">
        <v>302</v>
      </c>
      <c r="AC307" s="52"/>
      <c r="AD307" s="94" t="str">
        <f aca="false">IF(AC307&lt;&gt;"",VLOOKUP(AC307,$P$5:W$120,8,0),"")</f>
        <v/>
      </c>
      <c r="AF307" s="52" t="str">
        <f aca="false">IF(ISERROR(VALUE(MID(AD307,1,3))),"",VALUE(MID(VLOOKUP(VALUE(MID(AD307,1,3)),$P$5:$W$120,4,0),1,3)))</f>
        <v/>
      </c>
      <c r="AG307" s="94" t="str">
        <f aca="false">IF(AF307&lt;&gt;"",VLOOKUP(AF307,$B$5:$L$106,11,0),"")</f>
        <v/>
      </c>
      <c r="AH307" s="88"/>
      <c r="AI307" s="52" t="str">
        <f aca="false">IF(ISERR(VALUE(MID(AD307,1,3))),"",VALUE(MID(VLOOKUP(VALUE(MID(AD307,1,3)),$P$5:$W$120,6,0),1,3)))</f>
        <v/>
      </c>
      <c r="AJ307" s="94" t="str">
        <f aca="false">IF(AI307&lt;&gt;"",VLOOKUP(AI307,$B$5:$L$106,11,0),"")</f>
        <v/>
      </c>
      <c r="AK307" s="102" t="n">
        <f aca="false">AH307</f>
        <v>0</v>
      </c>
      <c r="AM307" s="103" t="n">
        <f aca="false">IF(AG307=$AM$3,IF($AM$4="借方残",AH307+AM306,AM306-AH307),IF(AJ307=$AM$3,IF($AM$4="借方残",AM306-AK307,AK307+AM306),AM306))</f>
        <v>0</v>
      </c>
      <c r="AO307" s="105" t="str">
        <f aca="false">IF($AO$3="","",IF(OR(AG307=$AO$3,AJ307=$AO$3),1,""))</f>
        <v/>
      </c>
      <c r="AP307" s="105" t="str">
        <f aca="false">IF(AO307=1,COUNTIF($AO$6:AO307,"=1"),"")</f>
        <v/>
      </c>
      <c r="AQ307" s="106" t="str">
        <f aca="false">IF($AO$3="","",IF(AG307=$AO$3,"借",IF(AJ307=$AO$3,"貸","")))</f>
        <v/>
      </c>
    </row>
    <row r="308" customFormat="false" ht="12" hidden="false" customHeight="false" outlineLevel="0" collapsed="false">
      <c r="AA308" s="52" t="n">
        <v>303</v>
      </c>
      <c r="AC308" s="52"/>
      <c r="AD308" s="94" t="str">
        <f aca="false">IF(AC308&lt;&gt;"",VLOOKUP(AC308,$P$5:W$120,8,0),"")</f>
        <v/>
      </c>
      <c r="AF308" s="52" t="str">
        <f aca="false">IF(ISERROR(VALUE(MID(AD308,1,3))),"",VALUE(MID(VLOOKUP(VALUE(MID(AD308,1,3)),$P$5:$W$120,4,0),1,3)))</f>
        <v/>
      </c>
      <c r="AG308" s="94" t="str">
        <f aca="false">IF(AF308&lt;&gt;"",VLOOKUP(AF308,$B$5:$L$106,11,0),"")</f>
        <v/>
      </c>
      <c r="AH308" s="88"/>
      <c r="AI308" s="52" t="str">
        <f aca="false">IF(ISERR(VALUE(MID(AD308,1,3))),"",VALUE(MID(VLOOKUP(VALUE(MID(AD308,1,3)),$P$5:$W$120,6,0),1,3)))</f>
        <v/>
      </c>
      <c r="AJ308" s="94" t="str">
        <f aca="false">IF(AI308&lt;&gt;"",VLOOKUP(AI308,$B$5:$L$106,11,0),"")</f>
        <v/>
      </c>
      <c r="AK308" s="102" t="n">
        <f aca="false">AH308</f>
        <v>0</v>
      </c>
      <c r="AM308" s="103" t="n">
        <f aca="false">IF(AG308=$AM$3,IF($AM$4="借方残",AH308+AM307,AM307-AH308),IF(AJ308=$AM$3,IF($AM$4="借方残",AM307-AK308,AK308+AM307),AM307))</f>
        <v>0</v>
      </c>
      <c r="AO308" s="105" t="str">
        <f aca="false">IF($AO$3="","",IF(OR(AG308=$AO$3,AJ308=$AO$3),1,""))</f>
        <v/>
      </c>
      <c r="AP308" s="105" t="str">
        <f aca="false">IF(AO308=1,COUNTIF($AO$6:AO308,"=1"),"")</f>
        <v/>
      </c>
      <c r="AQ308" s="106" t="str">
        <f aca="false">IF($AO$3="","",IF(AG308=$AO$3,"借",IF(AJ308=$AO$3,"貸","")))</f>
        <v/>
      </c>
    </row>
    <row r="309" customFormat="false" ht="12" hidden="false" customHeight="false" outlineLevel="0" collapsed="false">
      <c r="AA309" s="52" t="n">
        <v>304</v>
      </c>
      <c r="AC309" s="52"/>
      <c r="AD309" s="94" t="str">
        <f aca="false">IF(AC309&lt;&gt;"",VLOOKUP(AC309,$P$5:W$120,8,0),"")</f>
        <v/>
      </c>
      <c r="AF309" s="52" t="str">
        <f aca="false">IF(ISERROR(VALUE(MID(AD309,1,3))),"",VALUE(MID(VLOOKUP(VALUE(MID(AD309,1,3)),$P$5:$W$120,4,0),1,3)))</f>
        <v/>
      </c>
      <c r="AG309" s="94" t="str">
        <f aca="false">IF(AF309&lt;&gt;"",VLOOKUP(AF309,$B$5:$L$106,11,0),"")</f>
        <v/>
      </c>
      <c r="AH309" s="88"/>
      <c r="AI309" s="52" t="str">
        <f aca="false">IF(ISERR(VALUE(MID(AD309,1,3))),"",VALUE(MID(VLOOKUP(VALUE(MID(AD309,1,3)),$P$5:$W$120,6,0),1,3)))</f>
        <v/>
      </c>
      <c r="AJ309" s="94" t="str">
        <f aca="false">IF(AI309&lt;&gt;"",VLOOKUP(AI309,$B$5:$L$106,11,0),"")</f>
        <v/>
      </c>
      <c r="AK309" s="102" t="n">
        <f aca="false">AH309</f>
        <v>0</v>
      </c>
      <c r="AM309" s="103" t="n">
        <f aca="false">IF(AG309=$AM$3,IF($AM$4="借方残",AH309+AM308,AM308-AH309),IF(AJ309=$AM$3,IF($AM$4="借方残",AM308-AK309,AK309+AM308),AM308))</f>
        <v>0</v>
      </c>
      <c r="AO309" s="105" t="str">
        <f aca="false">IF($AO$3="","",IF(OR(AG309=$AO$3,AJ309=$AO$3),1,""))</f>
        <v/>
      </c>
      <c r="AP309" s="105" t="str">
        <f aca="false">IF(AO309=1,COUNTIF($AO$6:AO309,"=1"),"")</f>
        <v/>
      </c>
      <c r="AQ309" s="106" t="str">
        <f aca="false">IF($AO$3="","",IF(AG309=$AO$3,"借",IF(AJ309=$AO$3,"貸","")))</f>
        <v/>
      </c>
    </row>
    <row r="310" customFormat="false" ht="12" hidden="false" customHeight="false" outlineLevel="0" collapsed="false">
      <c r="AA310" s="52" t="n">
        <v>305</v>
      </c>
      <c r="AC310" s="52"/>
      <c r="AD310" s="94" t="str">
        <f aca="false">IF(AC310&lt;&gt;"",VLOOKUP(AC310,$P$5:W$120,8,0),"")</f>
        <v/>
      </c>
      <c r="AF310" s="52" t="str">
        <f aca="false">IF(ISERROR(VALUE(MID(AD310,1,3))),"",VALUE(MID(VLOOKUP(VALUE(MID(AD310,1,3)),$P$5:$W$120,4,0),1,3)))</f>
        <v/>
      </c>
      <c r="AG310" s="94" t="str">
        <f aca="false">IF(AF310&lt;&gt;"",VLOOKUP(AF310,$B$5:$L$106,11,0),"")</f>
        <v/>
      </c>
      <c r="AH310" s="88"/>
      <c r="AI310" s="52" t="str">
        <f aca="false">IF(ISERR(VALUE(MID(AD310,1,3))),"",VALUE(MID(VLOOKUP(VALUE(MID(AD310,1,3)),$P$5:$W$120,6,0),1,3)))</f>
        <v/>
      </c>
      <c r="AJ310" s="94" t="str">
        <f aca="false">IF(AI310&lt;&gt;"",VLOOKUP(AI310,$B$5:$L$106,11,0),"")</f>
        <v/>
      </c>
      <c r="AK310" s="102" t="n">
        <f aca="false">AH310</f>
        <v>0</v>
      </c>
      <c r="AM310" s="103" t="n">
        <f aca="false">IF(AG310=$AM$3,IF($AM$4="借方残",AH310+AM309,AM309-AH310),IF(AJ310=$AM$3,IF($AM$4="借方残",AM309-AK310,AK310+AM309),AM309))</f>
        <v>0</v>
      </c>
      <c r="AO310" s="105" t="str">
        <f aca="false">IF($AO$3="","",IF(OR(AG310=$AO$3,AJ310=$AO$3),1,""))</f>
        <v/>
      </c>
      <c r="AP310" s="105" t="str">
        <f aca="false">IF(AO310=1,COUNTIF($AO$6:AO310,"=1"),"")</f>
        <v/>
      </c>
      <c r="AQ310" s="106" t="str">
        <f aca="false">IF($AO$3="","",IF(AG310=$AO$3,"借",IF(AJ310=$AO$3,"貸","")))</f>
        <v/>
      </c>
    </row>
    <row r="311" customFormat="false" ht="12" hidden="false" customHeight="false" outlineLevel="0" collapsed="false">
      <c r="AA311" s="52" t="n">
        <v>306</v>
      </c>
      <c r="AC311" s="52"/>
      <c r="AD311" s="94" t="str">
        <f aca="false">IF(AC311&lt;&gt;"",VLOOKUP(AC311,$P$5:W$120,8,0),"")</f>
        <v/>
      </c>
      <c r="AF311" s="52" t="str">
        <f aca="false">IF(ISERROR(VALUE(MID(AD311,1,3))),"",VALUE(MID(VLOOKUP(VALUE(MID(AD311,1,3)),$P$5:$W$120,4,0),1,3)))</f>
        <v/>
      </c>
      <c r="AG311" s="94" t="str">
        <f aca="false">IF(AF311&lt;&gt;"",VLOOKUP(AF311,$B$5:$L$106,11,0),"")</f>
        <v/>
      </c>
      <c r="AH311" s="88"/>
      <c r="AI311" s="52" t="str">
        <f aca="false">IF(ISERR(VALUE(MID(AD311,1,3))),"",VALUE(MID(VLOOKUP(VALUE(MID(AD311,1,3)),$P$5:$W$120,6,0),1,3)))</f>
        <v/>
      </c>
      <c r="AJ311" s="94" t="str">
        <f aca="false">IF(AI311&lt;&gt;"",VLOOKUP(AI311,$B$5:$L$106,11,0),"")</f>
        <v/>
      </c>
      <c r="AK311" s="102" t="n">
        <f aca="false">AH311</f>
        <v>0</v>
      </c>
      <c r="AM311" s="103" t="n">
        <f aca="false">IF(AG311=$AM$3,IF($AM$4="借方残",AH311+AM310,AM310-AH311),IF(AJ311=$AM$3,IF($AM$4="借方残",AM310-AK311,AK311+AM310),AM310))</f>
        <v>0</v>
      </c>
      <c r="AO311" s="105" t="str">
        <f aca="false">IF($AO$3="","",IF(OR(AG311=$AO$3,AJ311=$AO$3),1,""))</f>
        <v/>
      </c>
      <c r="AP311" s="105" t="str">
        <f aca="false">IF(AO311=1,COUNTIF($AO$6:AO311,"=1"),"")</f>
        <v/>
      </c>
      <c r="AQ311" s="106" t="str">
        <f aca="false">IF($AO$3="","",IF(AG311=$AO$3,"借",IF(AJ311=$AO$3,"貸","")))</f>
        <v/>
      </c>
    </row>
    <row r="312" customFormat="false" ht="12" hidden="false" customHeight="false" outlineLevel="0" collapsed="false">
      <c r="AA312" s="52" t="n">
        <v>307</v>
      </c>
      <c r="AC312" s="52"/>
      <c r="AD312" s="94" t="str">
        <f aca="false">IF(AC312&lt;&gt;"",VLOOKUP(AC312,$P$5:W$120,8,0),"")</f>
        <v/>
      </c>
      <c r="AF312" s="52" t="str">
        <f aca="false">IF(ISERROR(VALUE(MID(AD312,1,3))),"",VALUE(MID(VLOOKUP(VALUE(MID(AD312,1,3)),$P$5:$W$120,4,0),1,3)))</f>
        <v/>
      </c>
      <c r="AG312" s="94" t="str">
        <f aca="false">IF(AF312&lt;&gt;"",VLOOKUP(AF312,$B$5:$L$106,11,0),"")</f>
        <v/>
      </c>
      <c r="AH312" s="88"/>
      <c r="AI312" s="52" t="str">
        <f aca="false">IF(ISERR(VALUE(MID(AD312,1,3))),"",VALUE(MID(VLOOKUP(VALUE(MID(AD312,1,3)),$P$5:$W$120,6,0),1,3)))</f>
        <v/>
      </c>
      <c r="AJ312" s="94" t="str">
        <f aca="false">IF(AI312&lt;&gt;"",VLOOKUP(AI312,$B$5:$L$106,11,0),"")</f>
        <v/>
      </c>
      <c r="AK312" s="102" t="n">
        <f aca="false">AH312</f>
        <v>0</v>
      </c>
      <c r="AM312" s="103" t="n">
        <f aca="false">IF(AG312=$AM$3,IF($AM$4="借方残",AH312+AM311,AM311-AH312),IF(AJ312=$AM$3,IF($AM$4="借方残",AM311-AK312,AK312+AM311),AM311))</f>
        <v>0</v>
      </c>
      <c r="AO312" s="105" t="str">
        <f aca="false">IF($AO$3="","",IF(OR(AG312=$AO$3,AJ312=$AO$3),1,""))</f>
        <v/>
      </c>
      <c r="AP312" s="105" t="str">
        <f aca="false">IF(AO312=1,COUNTIF($AO$6:AO312,"=1"),"")</f>
        <v/>
      </c>
      <c r="AQ312" s="106" t="str">
        <f aca="false">IF($AO$3="","",IF(AG312=$AO$3,"借",IF(AJ312=$AO$3,"貸","")))</f>
        <v/>
      </c>
    </row>
    <row r="313" customFormat="false" ht="12" hidden="false" customHeight="false" outlineLevel="0" collapsed="false">
      <c r="AA313" s="52" t="n">
        <v>308</v>
      </c>
      <c r="AC313" s="52"/>
      <c r="AD313" s="94" t="str">
        <f aca="false">IF(AC313&lt;&gt;"",VLOOKUP(AC313,$P$5:W$120,8,0),"")</f>
        <v/>
      </c>
      <c r="AF313" s="52" t="str">
        <f aca="false">IF(ISERROR(VALUE(MID(AD313,1,3))),"",VALUE(MID(VLOOKUP(VALUE(MID(AD313,1,3)),$P$5:$W$120,4,0),1,3)))</f>
        <v/>
      </c>
      <c r="AG313" s="94" t="str">
        <f aca="false">IF(AF313&lt;&gt;"",VLOOKUP(AF313,$B$5:$L$106,11,0),"")</f>
        <v/>
      </c>
      <c r="AH313" s="88"/>
      <c r="AI313" s="52" t="str">
        <f aca="false">IF(ISERR(VALUE(MID(AD313,1,3))),"",VALUE(MID(VLOOKUP(VALUE(MID(AD313,1,3)),$P$5:$W$120,6,0),1,3)))</f>
        <v/>
      </c>
      <c r="AJ313" s="94" t="str">
        <f aca="false">IF(AI313&lt;&gt;"",VLOOKUP(AI313,$B$5:$L$106,11,0),"")</f>
        <v/>
      </c>
      <c r="AK313" s="102" t="n">
        <f aca="false">AH313</f>
        <v>0</v>
      </c>
      <c r="AM313" s="103" t="n">
        <f aca="false">IF(AG313=$AM$3,IF($AM$4="借方残",AH313+AM312,AM312-AH313),IF(AJ313=$AM$3,IF($AM$4="借方残",AM312-AK313,AK313+AM312),AM312))</f>
        <v>0</v>
      </c>
      <c r="AO313" s="105" t="str">
        <f aca="false">IF($AO$3="","",IF(OR(AG313=$AO$3,AJ313=$AO$3),1,""))</f>
        <v/>
      </c>
      <c r="AP313" s="105" t="str">
        <f aca="false">IF(AO313=1,COUNTIF($AO$6:AO313,"=1"),"")</f>
        <v/>
      </c>
      <c r="AQ313" s="106" t="str">
        <f aca="false">IF($AO$3="","",IF(AG313=$AO$3,"借",IF(AJ313=$AO$3,"貸","")))</f>
        <v/>
      </c>
    </row>
    <row r="314" customFormat="false" ht="12" hidden="false" customHeight="false" outlineLevel="0" collapsed="false">
      <c r="AA314" s="52" t="n">
        <v>309</v>
      </c>
      <c r="AC314" s="52"/>
      <c r="AD314" s="94" t="str">
        <f aca="false">IF(AC314&lt;&gt;"",VLOOKUP(AC314,$P$5:W$120,8,0),"")</f>
        <v/>
      </c>
      <c r="AF314" s="52" t="str">
        <f aca="false">IF(ISERROR(VALUE(MID(AD314,1,3))),"",VALUE(MID(VLOOKUP(VALUE(MID(AD314,1,3)),$P$5:$W$120,4,0),1,3)))</f>
        <v/>
      </c>
      <c r="AG314" s="94" t="str">
        <f aca="false">IF(AF314&lt;&gt;"",VLOOKUP(AF314,$B$5:$L$106,11,0),"")</f>
        <v/>
      </c>
      <c r="AH314" s="88"/>
      <c r="AI314" s="52" t="str">
        <f aca="false">IF(ISERR(VALUE(MID(AD314,1,3))),"",VALUE(MID(VLOOKUP(VALUE(MID(AD314,1,3)),$P$5:$W$120,6,0),1,3)))</f>
        <v/>
      </c>
      <c r="AJ314" s="94" t="str">
        <f aca="false">IF(AI314&lt;&gt;"",VLOOKUP(AI314,$B$5:$L$106,11,0),"")</f>
        <v/>
      </c>
      <c r="AK314" s="102" t="n">
        <f aca="false">AH314</f>
        <v>0</v>
      </c>
      <c r="AM314" s="103" t="n">
        <f aca="false">IF(AG314=$AM$3,IF($AM$4="借方残",AH314+AM313,AM313-AH314),IF(AJ314=$AM$3,IF($AM$4="借方残",AM313-AK314,AK314+AM313),AM313))</f>
        <v>0</v>
      </c>
      <c r="AO314" s="105" t="str">
        <f aca="false">IF($AO$3="","",IF(OR(AG314=$AO$3,AJ314=$AO$3),1,""))</f>
        <v/>
      </c>
      <c r="AP314" s="105" t="str">
        <f aca="false">IF(AO314=1,COUNTIF($AO$6:AO314,"=1"),"")</f>
        <v/>
      </c>
      <c r="AQ314" s="106" t="str">
        <f aca="false">IF($AO$3="","",IF(AG314=$AO$3,"借",IF(AJ314=$AO$3,"貸","")))</f>
        <v/>
      </c>
    </row>
    <row r="315" customFormat="false" ht="12" hidden="false" customHeight="false" outlineLevel="0" collapsed="false">
      <c r="AA315" s="52" t="n">
        <v>310</v>
      </c>
      <c r="AC315" s="52"/>
      <c r="AD315" s="94" t="str">
        <f aca="false">IF(AC315&lt;&gt;"",VLOOKUP(AC315,$P$5:W$120,8,0),"")</f>
        <v/>
      </c>
      <c r="AF315" s="52" t="str">
        <f aca="false">IF(ISERROR(VALUE(MID(AD315,1,3))),"",VALUE(MID(VLOOKUP(VALUE(MID(AD315,1,3)),$P$5:$W$120,4,0),1,3)))</f>
        <v/>
      </c>
      <c r="AG315" s="94" t="str">
        <f aca="false">IF(AF315&lt;&gt;"",VLOOKUP(AF315,$B$5:$L$106,11,0),"")</f>
        <v/>
      </c>
      <c r="AH315" s="88"/>
      <c r="AI315" s="52" t="str">
        <f aca="false">IF(ISERR(VALUE(MID(AD315,1,3))),"",VALUE(MID(VLOOKUP(VALUE(MID(AD315,1,3)),$P$5:$W$120,6,0),1,3)))</f>
        <v/>
      </c>
      <c r="AJ315" s="94" t="str">
        <f aca="false">IF(AI315&lt;&gt;"",VLOOKUP(AI315,$B$5:$L$106,11,0),"")</f>
        <v/>
      </c>
      <c r="AK315" s="102" t="n">
        <f aca="false">AH315</f>
        <v>0</v>
      </c>
      <c r="AM315" s="103" t="n">
        <f aca="false">IF(AG315=$AM$3,IF($AM$4="借方残",AH315+AM314,AM314-AH315),IF(AJ315=$AM$3,IF($AM$4="借方残",AM314-AK315,AK315+AM314),AM314))</f>
        <v>0</v>
      </c>
      <c r="AO315" s="105" t="str">
        <f aca="false">IF($AO$3="","",IF(OR(AG315=$AO$3,AJ315=$AO$3),1,""))</f>
        <v/>
      </c>
      <c r="AP315" s="105" t="str">
        <f aca="false">IF(AO315=1,COUNTIF($AO$6:AO315,"=1"),"")</f>
        <v/>
      </c>
      <c r="AQ315" s="106" t="str">
        <f aca="false">IF($AO$3="","",IF(AG315=$AO$3,"借",IF(AJ315=$AO$3,"貸","")))</f>
        <v/>
      </c>
    </row>
    <row r="316" customFormat="false" ht="12" hidden="false" customHeight="false" outlineLevel="0" collapsed="false">
      <c r="AA316" s="52" t="n">
        <v>311</v>
      </c>
      <c r="AC316" s="52"/>
      <c r="AD316" s="94" t="str">
        <f aca="false">IF(AC316&lt;&gt;"",VLOOKUP(AC316,$P$5:W$120,8,0),"")</f>
        <v/>
      </c>
      <c r="AF316" s="52" t="str">
        <f aca="false">IF(ISERROR(VALUE(MID(AD316,1,3))),"",VALUE(MID(VLOOKUP(VALUE(MID(AD316,1,3)),$P$5:$W$120,4,0),1,3)))</f>
        <v/>
      </c>
      <c r="AG316" s="94" t="str">
        <f aca="false">IF(AF316&lt;&gt;"",VLOOKUP(AF316,$B$5:$L$106,11,0),"")</f>
        <v/>
      </c>
      <c r="AH316" s="88"/>
      <c r="AI316" s="52" t="str">
        <f aca="false">IF(ISERR(VALUE(MID(AD316,1,3))),"",VALUE(MID(VLOOKUP(VALUE(MID(AD316,1,3)),$P$5:$W$120,6,0),1,3)))</f>
        <v/>
      </c>
      <c r="AJ316" s="94" t="str">
        <f aca="false">IF(AI316&lt;&gt;"",VLOOKUP(AI316,$B$5:$L$106,11,0),"")</f>
        <v/>
      </c>
      <c r="AK316" s="102" t="n">
        <f aca="false">AH316</f>
        <v>0</v>
      </c>
      <c r="AM316" s="103" t="n">
        <f aca="false">IF(AG316=$AM$3,IF($AM$4="借方残",AH316+AM315,AM315-AH316),IF(AJ316=$AM$3,IF($AM$4="借方残",AM315-AK316,AK316+AM315),AM315))</f>
        <v>0</v>
      </c>
      <c r="AO316" s="105" t="str">
        <f aca="false">IF($AO$3="","",IF(OR(AG316=$AO$3,AJ316=$AO$3),1,""))</f>
        <v/>
      </c>
      <c r="AP316" s="105" t="str">
        <f aca="false">IF(AO316=1,COUNTIF($AO$6:AO316,"=1"),"")</f>
        <v/>
      </c>
      <c r="AQ316" s="106" t="str">
        <f aca="false">IF($AO$3="","",IF(AG316=$AO$3,"借",IF(AJ316=$AO$3,"貸","")))</f>
        <v/>
      </c>
    </row>
    <row r="317" customFormat="false" ht="12" hidden="false" customHeight="false" outlineLevel="0" collapsed="false">
      <c r="AA317" s="52" t="n">
        <v>312</v>
      </c>
      <c r="AC317" s="52"/>
      <c r="AD317" s="94" t="str">
        <f aca="false">IF(AC317&lt;&gt;"",VLOOKUP(AC317,$P$5:W$120,8,0),"")</f>
        <v/>
      </c>
      <c r="AF317" s="52" t="str">
        <f aca="false">IF(ISERROR(VALUE(MID(AD317,1,3))),"",VALUE(MID(VLOOKUP(VALUE(MID(AD317,1,3)),$P$5:$W$120,4,0),1,3)))</f>
        <v/>
      </c>
      <c r="AG317" s="94" t="str">
        <f aca="false">IF(AF317&lt;&gt;"",VLOOKUP(AF317,$B$5:$L$106,11,0),"")</f>
        <v/>
      </c>
      <c r="AH317" s="88"/>
      <c r="AI317" s="52" t="str">
        <f aca="false">IF(ISERR(VALUE(MID(AD317,1,3))),"",VALUE(MID(VLOOKUP(VALUE(MID(AD317,1,3)),$P$5:$W$120,6,0),1,3)))</f>
        <v/>
      </c>
      <c r="AJ317" s="94" t="str">
        <f aca="false">IF(AI317&lt;&gt;"",VLOOKUP(AI317,$B$5:$L$106,11,0),"")</f>
        <v/>
      </c>
      <c r="AK317" s="102" t="n">
        <f aca="false">AH317</f>
        <v>0</v>
      </c>
      <c r="AM317" s="103" t="n">
        <f aca="false">IF(AG317=$AM$3,IF($AM$4="借方残",AH317+AM316,AM316-AH317),IF(AJ317=$AM$3,IF($AM$4="借方残",AM316-AK317,AK317+AM316),AM316))</f>
        <v>0</v>
      </c>
      <c r="AO317" s="105" t="str">
        <f aca="false">IF($AO$3="","",IF(OR(AG317=$AO$3,AJ317=$AO$3),1,""))</f>
        <v/>
      </c>
      <c r="AP317" s="105" t="str">
        <f aca="false">IF(AO317=1,COUNTIF($AO$6:AO317,"=1"),"")</f>
        <v/>
      </c>
      <c r="AQ317" s="106" t="str">
        <f aca="false">IF($AO$3="","",IF(AG317=$AO$3,"借",IF(AJ317=$AO$3,"貸","")))</f>
        <v/>
      </c>
    </row>
    <row r="318" customFormat="false" ht="12" hidden="false" customHeight="false" outlineLevel="0" collapsed="false">
      <c r="AA318" s="52" t="n">
        <v>313</v>
      </c>
      <c r="AC318" s="52"/>
      <c r="AD318" s="94" t="str">
        <f aca="false">IF(AC318&lt;&gt;"",VLOOKUP(AC318,$P$5:W$120,8,0),"")</f>
        <v/>
      </c>
      <c r="AF318" s="52" t="str">
        <f aca="false">IF(ISERROR(VALUE(MID(AD318,1,3))),"",VALUE(MID(VLOOKUP(VALUE(MID(AD318,1,3)),$P$5:$W$120,4,0),1,3)))</f>
        <v/>
      </c>
      <c r="AG318" s="94" t="str">
        <f aca="false">IF(AF318&lt;&gt;"",VLOOKUP(AF318,$B$5:$L$106,11,0),"")</f>
        <v/>
      </c>
      <c r="AH318" s="88"/>
      <c r="AI318" s="52" t="str">
        <f aca="false">IF(ISERR(VALUE(MID(AD318,1,3))),"",VALUE(MID(VLOOKUP(VALUE(MID(AD318,1,3)),$P$5:$W$120,6,0),1,3)))</f>
        <v/>
      </c>
      <c r="AJ318" s="94" t="str">
        <f aca="false">IF(AI318&lt;&gt;"",VLOOKUP(AI318,$B$5:$L$106,11,0),"")</f>
        <v/>
      </c>
      <c r="AK318" s="102" t="n">
        <f aca="false">AH318</f>
        <v>0</v>
      </c>
      <c r="AM318" s="103" t="n">
        <f aca="false">IF(AG318=$AM$3,IF($AM$4="借方残",AH318+AM317,AM317-AH318),IF(AJ318=$AM$3,IF($AM$4="借方残",AM317-AK318,AK318+AM317),AM317))</f>
        <v>0</v>
      </c>
      <c r="AO318" s="105" t="str">
        <f aca="false">IF($AO$3="","",IF(OR(AG318=$AO$3,AJ318=$AO$3),1,""))</f>
        <v/>
      </c>
      <c r="AP318" s="105" t="str">
        <f aca="false">IF(AO318=1,COUNTIF($AO$6:AO318,"=1"),"")</f>
        <v/>
      </c>
      <c r="AQ318" s="106" t="str">
        <f aca="false">IF($AO$3="","",IF(AG318=$AO$3,"借",IF(AJ318=$AO$3,"貸","")))</f>
        <v/>
      </c>
    </row>
    <row r="319" customFormat="false" ht="12" hidden="false" customHeight="false" outlineLevel="0" collapsed="false">
      <c r="AA319" s="52" t="n">
        <v>314</v>
      </c>
      <c r="AC319" s="52"/>
      <c r="AD319" s="94" t="str">
        <f aca="false">IF(AC319&lt;&gt;"",VLOOKUP(AC319,$P$5:W$120,8,0),"")</f>
        <v/>
      </c>
      <c r="AF319" s="52" t="str">
        <f aca="false">IF(ISERROR(VALUE(MID(AD319,1,3))),"",VALUE(MID(VLOOKUP(VALUE(MID(AD319,1,3)),$P$5:$W$120,4,0),1,3)))</f>
        <v/>
      </c>
      <c r="AG319" s="94" t="str">
        <f aca="false">IF(AF319&lt;&gt;"",VLOOKUP(AF319,$B$5:$L$106,11,0),"")</f>
        <v/>
      </c>
      <c r="AH319" s="88"/>
      <c r="AI319" s="52" t="str">
        <f aca="false">IF(ISERR(VALUE(MID(AD319,1,3))),"",VALUE(MID(VLOOKUP(VALUE(MID(AD319,1,3)),$P$5:$W$120,6,0),1,3)))</f>
        <v/>
      </c>
      <c r="AJ319" s="94" t="str">
        <f aca="false">IF(AI319&lt;&gt;"",VLOOKUP(AI319,$B$5:$L$106,11,0),"")</f>
        <v/>
      </c>
      <c r="AK319" s="102" t="n">
        <f aca="false">AH319</f>
        <v>0</v>
      </c>
      <c r="AM319" s="103" t="n">
        <f aca="false">IF(AG319=$AM$3,IF($AM$4="借方残",AH319+AM318,AM318-AH319),IF(AJ319=$AM$3,IF($AM$4="借方残",AM318-AK319,AK319+AM318),AM318))</f>
        <v>0</v>
      </c>
      <c r="AO319" s="105" t="str">
        <f aca="false">IF($AO$3="","",IF(OR(AG319=$AO$3,AJ319=$AO$3),1,""))</f>
        <v/>
      </c>
      <c r="AP319" s="105" t="str">
        <f aca="false">IF(AO319=1,COUNTIF($AO$6:AO319,"=1"),"")</f>
        <v/>
      </c>
      <c r="AQ319" s="106" t="str">
        <f aca="false">IF($AO$3="","",IF(AG319=$AO$3,"借",IF(AJ319=$AO$3,"貸","")))</f>
        <v/>
      </c>
    </row>
    <row r="320" customFormat="false" ht="12" hidden="false" customHeight="false" outlineLevel="0" collapsed="false">
      <c r="AA320" s="52" t="n">
        <v>315</v>
      </c>
      <c r="AC320" s="52"/>
      <c r="AD320" s="94" t="str">
        <f aca="false">IF(AC320&lt;&gt;"",VLOOKUP(AC320,$P$5:W$120,8,0),"")</f>
        <v/>
      </c>
      <c r="AF320" s="52" t="str">
        <f aca="false">IF(ISERROR(VALUE(MID(AD320,1,3))),"",VALUE(MID(VLOOKUP(VALUE(MID(AD320,1,3)),$P$5:$W$120,4,0),1,3)))</f>
        <v/>
      </c>
      <c r="AG320" s="94" t="str">
        <f aca="false">IF(AF320&lt;&gt;"",VLOOKUP(AF320,$B$5:$L$106,11,0),"")</f>
        <v/>
      </c>
      <c r="AH320" s="88"/>
      <c r="AI320" s="52" t="str">
        <f aca="false">IF(ISERR(VALUE(MID(AD320,1,3))),"",VALUE(MID(VLOOKUP(VALUE(MID(AD320,1,3)),$P$5:$W$120,6,0),1,3)))</f>
        <v/>
      </c>
      <c r="AJ320" s="94" t="str">
        <f aca="false">IF(AI320&lt;&gt;"",VLOOKUP(AI320,$B$5:$L$106,11,0),"")</f>
        <v/>
      </c>
      <c r="AK320" s="102" t="n">
        <f aca="false">AH320</f>
        <v>0</v>
      </c>
      <c r="AM320" s="103" t="n">
        <f aca="false">IF(AG320=$AM$3,IF($AM$4="借方残",AH320+AM319,AM319-AH320),IF(AJ320=$AM$3,IF($AM$4="借方残",AM319-AK320,AK320+AM319),AM319))</f>
        <v>0</v>
      </c>
      <c r="AO320" s="105" t="str">
        <f aca="false">IF($AO$3="","",IF(OR(AG320=$AO$3,AJ320=$AO$3),1,""))</f>
        <v/>
      </c>
      <c r="AP320" s="105" t="str">
        <f aca="false">IF(AO320=1,COUNTIF($AO$6:AO320,"=1"),"")</f>
        <v/>
      </c>
      <c r="AQ320" s="106" t="str">
        <f aca="false">IF($AO$3="","",IF(AG320=$AO$3,"借",IF(AJ320=$AO$3,"貸","")))</f>
        <v/>
      </c>
    </row>
    <row r="321" customFormat="false" ht="12" hidden="false" customHeight="false" outlineLevel="0" collapsed="false">
      <c r="AA321" s="52" t="n">
        <v>316</v>
      </c>
      <c r="AC321" s="52"/>
      <c r="AD321" s="94" t="str">
        <f aca="false">IF(AC321&lt;&gt;"",VLOOKUP(AC321,$P$5:W$120,8,0),"")</f>
        <v/>
      </c>
      <c r="AF321" s="52" t="str">
        <f aca="false">IF(ISERROR(VALUE(MID(AD321,1,3))),"",VALUE(MID(VLOOKUP(VALUE(MID(AD321,1,3)),$P$5:$W$120,4,0),1,3)))</f>
        <v/>
      </c>
      <c r="AG321" s="94" t="str">
        <f aca="false">IF(AF321&lt;&gt;"",VLOOKUP(AF321,$B$5:$L$106,11,0),"")</f>
        <v/>
      </c>
      <c r="AH321" s="88"/>
      <c r="AI321" s="52" t="str">
        <f aca="false">IF(ISERR(VALUE(MID(AD321,1,3))),"",VALUE(MID(VLOOKUP(VALUE(MID(AD321,1,3)),$P$5:$W$120,6,0),1,3)))</f>
        <v/>
      </c>
      <c r="AJ321" s="94" t="str">
        <f aca="false">IF(AI321&lt;&gt;"",VLOOKUP(AI321,$B$5:$L$106,11,0),"")</f>
        <v/>
      </c>
      <c r="AK321" s="102" t="n">
        <f aca="false">AH321</f>
        <v>0</v>
      </c>
      <c r="AM321" s="103" t="n">
        <f aca="false">IF(AG321=$AM$3,IF($AM$4="借方残",AH321+AM320,AM320-AH321),IF(AJ321=$AM$3,IF($AM$4="借方残",AM320-AK321,AK321+AM320),AM320))</f>
        <v>0</v>
      </c>
      <c r="AO321" s="105" t="str">
        <f aca="false">IF($AO$3="","",IF(OR(AG321=$AO$3,AJ321=$AO$3),1,""))</f>
        <v/>
      </c>
      <c r="AP321" s="105" t="str">
        <f aca="false">IF(AO321=1,COUNTIF($AO$6:AO321,"=1"),"")</f>
        <v/>
      </c>
      <c r="AQ321" s="106" t="str">
        <f aca="false">IF($AO$3="","",IF(AG321=$AO$3,"借",IF(AJ321=$AO$3,"貸","")))</f>
        <v/>
      </c>
    </row>
    <row r="322" customFormat="false" ht="12" hidden="false" customHeight="false" outlineLevel="0" collapsed="false">
      <c r="AA322" s="52" t="n">
        <v>317</v>
      </c>
      <c r="AC322" s="52"/>
      <c r="AD322" s="94" t="str">
        <f aca="false">IF(AC322&lt;&gt;"",VLOOKUP(AC322,$P$5:W$120,8,0),"")</f>
        <v/>
      </c>
      <c r="AF322" s="52" t="str">
        <f aca="false">IF(ISERROR(VALUE(MID(AD322,1,3))),"",VALUE(MID(VLOOKUP(VALUE(MID(AD322,1,3)),$P$5:$W$120,4,0),1,3)))</f>
        <v/>
      </c>
      <c r="AG322" s="94" t="str">
        <f aca="false">IF(AF322&lt;&gt;"",VLOOKUP(AF322,$B$5:$L$106,11,0),"")</f>
        <v/>
      </c>
      <c r="AH322" s="88"/>
      <c r="AI322" s="52" t="str">
        <f aca="false">IF(ISERR(VALUE(MID(AD322,1,3))),"",VALUE(MID(VLOOKUP(VALUE(MID(AD322,1,3)),$P$5:$W$120,6,0),1,3)))</f>
        <v/>
      </c>
      <c r="AJ322" s="94" t="str">
        <f aca="false">IF(AI322&lt;&gt;"",VLOOKUP(AI322,$B$5:$L$106,11,0),"")</f>
        <v/>
      </c>
      <c r="AK322" s="102" t="n">
        <f aca="false">AH322</f>
        <v>0</v>
      </c>
      <c r="AM322" s="103" t="n">
        <f aca="false">IF(AG322=$AM$3,IF($AM$4="借方残",AH322+AM321,AM321-AH322),IF(AJ322=$AM$3,IF($AM$4="借方残",AM321-AK322,AK322+AM321),AM321))</f>
        <v>0</v>
      </c>
      <c r="AO322" s="105" t="str">
        <f aca="false">IF($AO$3="","",IF(OR(AG322=$AO$3,AJ322=$AO$3),1,""))</f>
        <v/>
      </c>
      <c r="AP322" s="105" t="str">
        <f aca="false">IF(AO322=1,COUNTIF($AO$6:AO322,"=1"),"")</f>
        <v/>
      </c>
      <c r="AQ322" s="106" t="str">
        <f aca="false">IF($AO$3="","",IF(AG322=$AO$3,"借",IF(AJ322=$AO$3,"貸","")))</f>
        <v/>
      </c>
    </row>
    <row r="323" customFormat="false" ht="12" hidden="false" customHeight="false" outlineLevel="0" collapsed="false">
      <c r="AA323" s="52" t="n">
        <v>318</v>
      </c>
      <c r="AC323" s="52"/>
      <c r="AD323" s="94" t="str">
        <f aca="false">IF(AC323&lt;&gt;"",VLOOKUP(AC323,$P$5:W$120,8,0),"")</f>
        <v/>
      </c>
      <c r="AF323" s="52" t="str">
        <f aca="false">IF(ISERROR(VALUE(MID(AD323,1,3))),"",VALUE(MID(VLOOKUP(VALUE(MID(AD323,1,3)),$P$5:$W$120,4,0),1,3)))</f>
        <v/>
      </c>
      <c r="AG323" s="94" t="str">
        <f aca="false">IF(AF323&lt;&gt;"",VLOOKUP(AF323,$B$5:$L$106,11,0),"")</f>
        <v/>
      </c>
      <c r="AH323" s="88"/>
      <c r="AI323" s="52" t="str">
        <f aca="false">IF(ISERR(VALUE(MID(AD323,1,3))),"",VALUE(MID(VLOOKUP(VALUE(MID(AD323,1,3)),$P$5:$W$120,6,0),1,3)))</f>
        <v/>
      </c>
      <c r="AJ323" s="94" t="str">
        <f aca="false">IF(AI323&lt;&gt;"",VLOOKUP(AI323,$B$5:$L$106,11,0),"")</f>
        <v/>
      </c>
      <c r="AK323" s="102" t="n">
        <f aca="false">AH323</f>
        <v>0</v>
      </c>
      <c r="AM323" s="103" t="n">
        <f aca="false">IF(AG323=$AM$3,IF($AM$4="借方残",AH323+AM322,AM322-AH323),IF(AJ323=$AM$3,IF($AM$4="借方残",AM322-AK323,AK323+AM322),AM322))</f>
        <v>0</v>
      </c>
      <c r="AO323" s="105" t="str">
        <f aca="false">IF($AO$3="","",IF(OR(AG323=$AO$3,AJ323=$AO$3),1,""))</f>
        <v/>
      </c>
      <c r="AP323" s="105" t="str">
        <f aca="false">IF(AO323=1,COUNTIF($AO$6:AO323,"=1"),"")</f>
        <v/>
      </c>
      <c r="AQ323" s="106" t="str">
        <f aca="false">IF($AO$3="","",IF(AG323=$AO$3,"借",IF(AJ323=$AO$3,"貸","")))</f>
        <v/>
      </c>
    </row>
    <row r="324" customFormat="false" ht="12" hidden="false" customHeight="false" outlineLevel="0" collapsed="false">
      <c r="AA324" s="52" t="n">
        <v>319</v>
      </c>
      <c r="AC324" s="52"/>
      <c r="AD324" s="94" t="str">
        <f aca="false">IF(AC324&lt;&gt;"",VLOOKUP(AC324,$P$5:W$120,8,0),"")</f>
        <v/>
      </c>
      <c r="AF324" s="52" t="str">
        <f aca="false">IF(ISERROR(VALUE(MID(AD324,1,3))),"",VALUE(MID(VLOOKUP(VALUE(MID(AD324,1,3)),$P$5:$W$120,4,0),1,3)))</f>
        <v/>
      </c>
      <c r="AG324" s="94" t="str">
        <f aca="false">IF(AF324&lt;&gt;"",VLOOKUP(AF324,$B$5:$L$106,11,0),"")</f>
        <v/>
      </c>
      <c r="AH324" s="88"/>
      <c r="AI324" s="52" t="str">
        <f aca="false">IF(ISERR(VALUE(MID(AD324,1,3))),"",VALUE(MID(VLOOKUP(VALUE(MID(AD324,1,3)),$P$5:$W$120,6,0),1,3)))</f>
        <v/>
      </c>
      <c r="AJ324" s="94" t="str">
        <f aca="false">IF(AI324&lt;&gt;"",VLOOKUP(AI324,$B$5:$L$106,11,0),"")</f>
        <v/>
      </c>
      <c r="AK324" s="102" t="n">
        <f aca="false">AH324</f>
        <v>0</v>
      </c>
      <c r="AM324" s="103" t="n">
        <f aca="false">IF(AG324=$AM$3,IF($AM$4="借方残",AH324+AM323,AM323-AH324),IF(AJ324=$AM$3,IF($AM$4="借方残",AM323-AK324,AK324+AM323),AM323))</f>
        <v>0</v>
      </c>
      <c r="AO324" s="105" t="str">
        <f aca="false">IF($AO$3="","",IF(OR(AG324=$AO$3,AJ324=$AO$3),1,""))</f>
        <v/>
      </c>
      <c r="AP324" s="105" t="str">
        <f aca="false">IF(AO324=1,COUNTIF($AO$6:AO324,"=1"),"")</f>
        <v/>
      </c>
      <c r="AQ324" s="106" t="str">
        <f aca="false">IF($AO$3="","",IF(AG324=$AO$3,"借",IF(AJ324=$AO$3,"貸","")))</f>
        <v/>
      </c>
    </row>
    <row r="325" customFormat="false" ht="12" hidden="false" customHeight="false" outlineLevel="0" collapsed="false">
      <c r="AA325" s="52" t="n">
        <v>320</v>
      </c>
      <c r="AC325" s="52"/>
      <c r="AD325" s="94" t="str">
        <f aca="false">IF(AC325&lt;&gt;"",VLOOKUP(AC325,$P$5:W$120,8,0),"")</f>
        <v/>
      </c>
      <c r="AF325" s="52" t="str">
        <f aca="false">IF(ISERROR(VALUE(MID(AD325,1,3))),"",VALUE(MID(VLOOKUP(VALUE(MID(AD325,1,3)),$P$5:$W$120,4,0),1,3)))</f>
        <v/>
      </c>
      <c r="AG325" s="94" t="str">
        <f aca="false">IF(AF325&lt;&gt;"",VLOOKUP(AF325,$B$5:$L$106,11,0),"")</f>
        <v/>
      </c>
      <c r="AH325" s="88"/>
      <c r="AI325" s="52" t="str">
        <f aca="false">IF(ISERR(VALUE(MID(AD325,1,3))),"",VALUE(MID(VLOOKUP(VALUE(MID(AD325,1,3)),$P$5:$W$120,6,0),1,3)))</f>
        <v/>
      </c>
      <c r="AJ325" s="94" t="str">
        <f aca="false">IF(AI325&lt;&gt;"",VLOOKUP(AI325,$B$5:$L$106,11,0),"")</f>
        <v/>
      </c>
      <c r="AK325" s="102" t="n">
        <f aca="false">AH325</f>
        <v>0</v>
      </c>
      <c r="AM325" s="103" t="n">
        <f aca="false">IF(AG325=$AM$3,IF($AM$4="借方残",AH325+AM324,AM324-AH325),IF(AJ325=$AM$3,IF($AM$4="借方残",AM324-AK325,AK325+AM324),AM324))</f>
        <v>0</v>
      </c>
      <c r="AO325" s="105" t="str">
        <f aca="false">IF($AO$3="","",IF(OR(AG325=$AO$3,AJ325=$AO$3),1,""))</f>
        <v/>
      </c>
      <c r="AP325" s="105" t="str">
        <f aca="false">IF(AO325=1,COUNTIF($AO$6:AO325,"=1"),"")</f>
        <v/>
      </c>
      <c r="AQ325" s="106" t="str">
        <f aca="false">IF($AO$3="","",IF(AG325=$AO$3,"借",IF(AJ325=$AO$3,"貸","")))</f>
        <v/>
      </c>
    </row>
    <row r="326" customFormat="false" ht="12" hidden="false" customHeight="false" outlineLevel="0" collapsed="false">
      <c r="AA326" s="52" t="n">
        <v>321</v>
      </c>
      <c r="AC326" s="52"/>
      <c r="AD326" s="94" t="str">
        <f aca="false">IF(AC326&lt;&gt;"",VLOOKUP(AC326,$P$5:W$120,8,0),"")</f>
        <v/>
      </c>
      <c r="AF326" s="52" t="str">
        <f aca="false">IF(ISERROR(VALUE(MID(AD326,1,3))),"",VALUE(MID(VLOOKUP(VALUE(MID(AD326,1,3)),$P$5:$W$120,4,0),1,3)))</f>
        <v/>
      </c>
      <c r="AG326" s="94" t="str">
        <f aca="false">IF(AF326&lt;&gt;"",VLOOKUP(AF326,$B$5:$L$106,11,0),"")</f>
        <v/>
      </c>
      <c r="AH326" s="88"/>
      <c r="AI326" s="52" t="str">
        <f aca="false">IF(ISERR(VALUE(MID(AD326,1,3))),"",VALUE(MID(VLOOKUP(VALUE(MID(AD326,1,3)),$P$5:$W$120,6,0),1,3)))</f>
        <v/>
      </c>
      <c r="AJ326" s="94" t="str">
        <f aca="false">IF(AI326&lt;&gt;"",VLOOKUP(AI326,$B$5:$L$106,11,0),"")</f>
        <v/>
      </c>
      <c r="AK326" s="102" t="n">
        <f aca="false">AH326</f>
        <v>0</v>
      </c>
      <c r="AM326" s="103" t="n">
        <f aca="false">IF(AG326=$AM$3,IF($AM$4="借方残",AH326+AM325,AM325-AH326),IF(AJ326=$AM$3,IF($AM$4="借方残",AM325-AK326,AK326+AM325),AM325))</f>
        <v>0</v>
      </c>
      <c r="AO326" s="105" t="str">
        <f aca="false">IF($AO$3="","",IF(OR(AG326=$AO$3,AJ326=$AO$3),1,""))</f>
        <v/>
      </c>
      <c r="AP326" s="105" t="str">
        <f aca="false">IF(AO326=1,COUNTIF($AO$6:AO326,"=1"),"")</f>
        <v/>
      </c>
      <c r="AQ326" s="106" t="str">
        <f aca="false">IF($AO$3="","",IF(AG326=$AO$3,"借",IF(AJ326=$AO$3,"貸","")))</f>
        <v/>
      </c>
    </row>
    <row r="327" customFormat="false" ht="12" hidden="false" customHeight="false" outlineLevel="0" collapsed="false">
      <c r="AA327" s="52" t="n">
        <v>322</v>
      </c>
      <c r="AC327" s="52"/>
      <c r="AD327" s="94" t="str">
        <f aca="false">IF(AC327&lt;&gt;"",VLOOKUP(AC327,$P$5:W$120,8,0),"")</f>
        <v/>
      </c>
      <c r="AF327" s="52" t="str">
        <f aca="false">IF(ISERROR(VALUE(MID(AD327,1,3))),"",VALUE(MID(VLOOKUP(VALUE(MID(AD327,1,3)),$P$5:$W$120,4,0),1,3)))</f>
        <v/>
      </c>
      <c r="AG327" s="94" t="str">
        <f aca="false">IF(AF327&lt;&gt;"",VLOOKUP(AF327,$B$5:$L$106,11,0),"")</f>
        <v/>
      </c>
      <c r="AH327" s="88"/>
      <c r="AI327" s="52" t="str">
        <f aca="false">IF(ISERR(VALUE(MID(AD327,1,3))),"",VALUE(MID(VLOOKUP(VALUE(MID(AD327,1,3)),$P$5:$W$120,6,0),1,3)))</f>
        <v/>
      </c>
      <c r="AJ327" s="94" t="str">
        <f aca="false">IF(AI327&lt;&gt;"",VLOOKUP(AI327,$B$5:$L$106,11,0),"")</f>
        <v/>
      </c>
      <c r="AK327" s="102" t="n">
        <f aca="false">AH327</f>
        <v>0</v>
      </c>
      <c r="AM327" s="103" t="n">
        <f aca="false">IF(AG327=$AM$3,IF($AM$4="借方残",AH327+AM326,AM326-AH327),IF(AJ327=$AM$3,IF($AM$4="借方残",AM326-AK327,AK327+AM326),AM326))</f>
        <v>0</v>
      </c>
      <c r="AO327" s="105" t="str">
        <f aca="false">IF($AO$3="","",IF(OR(AG327=$AO$3,AJ327=$AO$3),1,""))</f>
        <v/>
      </c>
      <c r="AP327" s="105" t="str">
        <f aca="false">IF(AO327=1,COUNTIF($AO$6:AO327,"=1"),"")</f>
        <v/>
      </c>
      <c r="AQ327" s="106" t="str">
        <f aca="false">IF($AO$3="","",IF(AG327=$AO$3,"借",IF(AJ327=$AO$3,"貸","")))</f>
        <v/>
      </c>
    </row>
    <row r="328" customFormat="false" ht="12" hidden="false" customHeight="false" outlineLevel="0" collapsed="false">
      <c r="AA328" s="52" t="n">
        <v>323</v>
      </c>
      <c r="AC328" s="52"/>
      <c r="AD328" s="94" t="str">
        <f aca="false">IF(AC328&lt;&gt;"",VLOOKUP(AC328,$P$5:W$120,8,0),"")</f>
        <v/>
      </c>
      <c r="AF328" s="52" t="str">
        <f aca="false">IF(ISERROR(VALUE(MID(AD328,1,3))),"",VALUE(MID(VLOOKUP(VALUE(MID(AD328,1,3)),$P$5:$W$120,4,0),1,3)))</f>
        <v/>
      </c>
      <c r="AG328" s="94" t="str">
        <f aca="false">IF(AF328&lt;&gt;"",VLOOKUP(AF328,$B$5:$L$106,11,0),"")</f>
        <v/>
      </c>
      <c r="AH328" s="88"/>
      <c r="AI328" s="52" t="str">
        <f aca="false">IF(ISERR(VALUE(MID(AD328,1,3))),"",VALUE(MID(VLOOKUP(VALUE(MID(AD328,1,3)),$P$5:$W$120,6,0),1,3)))</f>
        <v/>
      </c>
      <c r="AJ328" s="94" t="str">
        <f aca="false">IF(AI328&lt;&gt;"",VLOOKUP(AI328,$B$5:$L$106,11,0),"")</f>
        <v/>
      </c>
      <c r="AK328" s="102" t="n">
        <f aca="false">AH328</f>
        <v>0</v>
      </c>
      <c r="AM328" s="103" t="n">
        <f aca="false">IF(AG328=$AM$3,IF($AM$4="借方残",AH328+AM327,AM327-AH328),IF(AJ328=$AM$3,IF($AM$4="借方残",AM327-AK328,AK328+AM327),AM327))</f>
        <v>0</v>
      </c>
      <c r="AO328" s="105" t="str">
        <f aca="false">IF($AO$3="","",IF(OR(AG328=$AO$3,AJ328=$AO$3),1,""))</f>
        <v/>
      </c>
      <c r="AP328" s="105" t="str">
        <f aca="false">IF(AO328=1,COUNTIF($AO$6:AO328,"=1"),"")</f>
        <v/>
      </c>
      <c r="AQ328" s="106" t="str">
        <f aca="false">IF($AO$3="","",IF(AG328=$AO$3,"借",IF(AJ328=$AO$3,"貸","")))</f>
        <v/>
      </c>
    </row>
    <row r="329" customFormat="false" ht="12" hidden="false" customHeight="false" outlineLevel="0" collapsed="false">
      <c r="AA329" s="52" t="n">
        <v>324</v>
      </c>
      <c r="AC329" s="52"/>
      <c r="AD329" s="94" t="str">
        <f aca="false">IF(AC329&lt;&gt;"",VLOOKUP(AC329,$P$5:W$120,8,0),"")</f>
        <v/>
      </c>
      <c r="AF329" s="52" t="str">
        <f aca="false">IF(ISERROR(VALUE(MID(AD329,1,3))),"",VALUE(MID(VLOOKUP(VALUE(MID(AD329,1,3)),$P$5:$W$120,4,0),1,3)))</f>
        <v/>
      </c>
      <c r="AG329" s="94" t="str">
        <f aca="false">IF(AF329&lt;&gt;"",VLOOKUP(AF329,$B$5:$L$106,11,0),"")</f>
        <v/>
      </c>
      <c r="AH329" s="88"/>
      <c r="AI329" s="52" t="str">
        <f aca="false">IF(ISERR(VALUE(MID(AD329,1,3))),"",VALUE(MID(VLOOKUP(VALUE(MID(AD329,1,3)),$P$5:$W$120,6,0),1,3)))</f>
        <v/>
      </c>
      <c r="AJ329" s="94" t="str">
        <f aca="false">IF(AI329&lt;&gt;"",VLOOKUP(AI329,$B$5:$L$106,11,0),"")</f>
        <v/>
      </c>
      <c r="AK329" s="102" t="n">
        <f aca="false">AH329</f>
        <v>0</v>
      </c>
      <c r="AM329" s="103" t="n">
        <f aca="false">IF(AG329=$AM$3,IF($AM$4="借方残",AH329+AM328,AM328-AH329),IF(AJ329=$AM$3,IF($AM$4="借方残",AM328-AK329,AK329+AM328),AM328))</f>
        <v>0</v>
      </c>
      <c r="AO329" s="105" t="str">
        <f aca="false">IF($AO$3="","",IF(OR(AG329=$AO$3,AJ329=$AO$3),1,""))</f>
        <v/>
      </c>
      <c r="AP329" s="105" t="str">
        <f aca="false">IF(AO329=1,COUNTIF($AO$6:AO329,"=1"),"")</f>
        <v/>
      </c>
      <c r="AQ329" s="106" t="str">
        <f aca="false">IF($AO$3="","",IF(AG329=$AO$3,"借",IF(AJ329=$AO$3,"貸","")))</f>
        <v/>
      </c>
    </row>
    <row r="330" customFormat="false" ht="12" hidden="false" customHeight="false" outlineLevel="0" collapsed="false">
      <c r="AA330" s="52" t="n">
        <v>325</v>
      </c>
      <c r="AC330" s="52"/>
      <c r="AD330" s="94" t="str">
        <f aca="false">IF(AC330&lt;&gt;"",VLOOKUP(AC330,$P$5:W$120,8,0),"")</f>
        <v/>
      </c>
      <c r="AF330" s="52" t="str">
        <f aca="false">IF(ISERROR(VALUE(MID(AD330,1,3))),"",VALUE(MID(VLOOKUP(VALUE(MID(AD330,1,3)),$P$5:$W$120,4,0),1,3)))</f>
        <v/>
      </c>
      <c r="AG330" s="94" t="str">
        <f aca="false">IF(AF330&lt;&gt;"",VLOOKUP(AF330,$B$5:$L$106,11,0),"")</f>
        <v/>
      </c>
      <c r="AH330" s="88"/>
      <c r="AI330" s="52" t="str">
        <f aca="false">IF(ISERR(VALUE(MID(AD330,1,3))),"",VALUE(MID(VLOOKUP(VALUE(MID(AD330,1,3)),$P$5:$W$120,6,0),1,3)))</f>
        <v/>
      </c>
      <c r="AJ330" s="94" t="str">
        <f aca="false">IF(AI330&lt;&gt;"",VLOOKUP(AI330,$B$5:$L$106,11,0),"")</f>
        <v/>
      </c>
      <c r="AK330" s="102" t="n">
        <f aca="false">AH330</f>
        <v>0</v>
      </c>
      <c r="AM330" s="103" t="n">
        <f aca="false">IF(AG330=$AM$3,IF($AM$4="借方残",AH330+AM329,AM329-AH330),IF(AJ330=$AM$3,IF($AM$4="借方残",AM329-AK330,AK330+AM329),AM329))</f>
        <v>0</v>
      </c>
      <c r="AO330" s="105" t="str">
        <f aca="false">IF($AO$3="","",IF(OR(AG330=$AO$3,AJ330=$AO$3),1,""))</f>
        <v/>
      </c>
      <c r="AP330" s="105" t="str">
        <f aca="false">IF(AO330=1,COUNTIF($AO$6:AO330,"=1"),"")</f>
        <v/>
      </c>
      <c r="AQ330" s="106" t="str">
        <f aca="false">IF($AO$3="","",IF(AG330=$AO$3,"借",IF(AJ330=$AO$3,"貸","")))</f>
        <v/>
      </c>
    </row>
    <row r="331" customFormat="false" ht="12" hidden="false" customHeight="false" outlineLevel="0" collapsed="false">
      <c r="AA331" s="52" t="n">
        <v>326</v>
      </c>
      <c r="AC331" s="52"/>
      <c r="AD331" s="94" t="str">
        <f aca="false">IF(AC331&lt;&gt;"",VLOOKUP(AC331,$P$5:W$120,8,0),"")</f>
        <v/>
      </c>
      <c r="AF331" s="52" t="str">
        <f aca="false">IF(ISERROR(VALUE(MID(AD331,1,3))),"",VALUE(MID(VLOOKUP(VALUE(MID(AD331,1,3)),$P$5:$W$120,4,0),1,3)))</f>
        <v/>
      </c>
      <c r="AG331" s="94" t="str">
        <f aca="false">IF(AF331&lt;&gt;"",VLOOKUP(AF331,$B$5:$L$106,11,0),"")</f>
        <v/>
      </c>
      <c r="AH331" s="88"/>
      <c r="AI331" s="52" t="str">
        <f aca="false">IF(ISERR(VALUE(MID(AD331,1,3))),"",VALUE(MID(VLOOKUP(VALUE(MID(AD331,1,3)),$P$5:$W$120,6,0),1,3)))</f>
        <v/>
      </c>
      <c r="AJ331" s="94" t="str">
        <f aca="false">IF(AI331&lt;&gt;"",VLOOKUP(AI331,$B$5:$L$106,11,0),"")</f>
        <v/>
      </c>
      <c r="AK331" s="102" t="n">
        <f aca="false">AH331</f>
        <v>0</v>
      </c>
      <c r="AM331" s="103" t="n">
        <f aca="false">IF(AG331=$AM$3,IF($AM$4="借方残",AH331+AM330,AM330-AH331),IF(AJ331=$AM$3,IF($AM$4="借方残",AM330-AK331,AK331+AM330),AM330))</f>
        <v>0</v>
      </c>
      <c r="AO331" s="105" t="str">
        <f aca="false">IF($AO$3="","",IF(OR(AG331=$AO$3,AJ331=$AO$3),1,""))</f>
        <v/>
      </c>
      <c r="AP331" s="105" t="str">
        <f aca="false">IF(AO331=1,COUNTIF($AO$6:AO331,"=1"),"")</f>
        <v/>
      </c>
      <c r="AQ331" s="106" t="str">
        <f aca="false">IF($AO$3="","",IF(AG331=$AO$3,"借",IF(AJ331=$AO$3,"貸","")))</f>
        <v/>
      </c>
    </row>
    <row r="332" customFormat="false" ht="12" hidden="false" customHeight="false" outlineLevel="0" collapsed="false">
      <c r="AA332" s="52" t="n">
        <v>327</v>
      </c>
      <c r="AC332" s="52"/>
      <c r="AD332" s="94" t="str">
        <f aca="false">IF(AC332&lt;&gt;"",VLOOKUP(AC332,$P$5:W$120,8,0),"")</f>
        <v/>
      </c>
      <c r="AF332" s="52" t="str">
        <f aca="false">IF(ISERROR(VALUE(MID(AD332,1,3))),"",VALUE(MID(VLOOKUP(VALUE(MID(AD332,1,3)),$P$5:$W$120,4,0),1,3)))</f>
        <v/>
      </c>
      <c r="AG332" s="94" t="str">
        <f aca="false">IF(AF332&lt;&gt;"",VLOOKUP(AF332,$B$5:$L$106,11,0),"")</f>
        <v/>
      </c>
      <c r="AH332" s="88"/>
      <c r="AI332" s="52" t="str">
        <f aca="false">IF(ISERR(VALUE(MID(AD332,1,3))),"",VALUE(MID(VLOOKUP(VALUE(MID(AD332,1,3)),$P$5:$W$120,6,0),1,3)))</f>
        <v/>
      </c>
      <c r="AJ332" s="94" t="str">
        <f aca="false">IF(AI332&lt;&gt;"",VLOOKUP(AI332,$B$5:$L$106,11,0),"")</f>
        <v/>
      </c>
      <c r="AK332" s="102" t="n">
        <f aca="false">AH332</f>
        <v>0</v>
      </c>
      <c r="AM332" s="103" t="n">
        <f aca="false">IF(AG332=$AM$3,IF($AM$4="借方残",AH332+AM331,AM331-AH332),IF(AJ332=$AM$3,IF($AM$4="借方残",AM331-AK332,AK332+AM331),AM331))</f>
        <v>0</v>
      </c>
      <c r="AO332" s="105" t="str">
        <f aca="false">IF($AO$3="","",IF(OR(AG332=$AO$3,AJ332=$AO$3),1,""))</f>
        <v/>
      </c>
      <c r="AP332" s="105" t="str">
        <f aca="false">IF(AO332=1,COUNTIF($AO$6:AO332,"=1"),"")</f>
        <v/>
      </c>
      <c r="AQ332" s="106" t="str">
        <f aca="false">IF($AO$3="","",IF(AG332=$AO$3,"借",IF(AJ332=$AO$3,"貸","")))</f>
        <v/>
      </c>
    </row>
    <row r="333" customFormat="false" ht="12" hidden="false" customHeight="false" outlineLevel="0" collapsed="false">
      <c r="AA333" s="52" t="n">
        <v>328</v>
      </c>
      <c r="AC333" s="52"/>
      <c r="AD333" s="94" t="str">
        <f aca="false">IF(AC333&lt;&gt;"",VLOOKUP(AC333,$P$5:W$120,8,0),"")</f>
        <v/>
      </c>
      <c r="AF333" s="52" t="str">
        <f aca="false">IF(ISERROR(VALUE(MID(AD333,1,3))),"",VALUE(MID(VLOOKUP(VALUE(MID(AD333,1,3)),$P$5:$W$120,4,0),1,3)))</f>
        <v/>
      </c>
      <c r="AG333" s="94" t="str">
        <f aca="false">IF(AF333&lt;&gt;"",VLOOKUP(AF333,$B$5:$L$106,11,0),"")</f>
        <v/>
      </c>
      <c r="AH333" s="88"/>
      <c r="AI333" s="52" t="str">
        <f aca="false">IF(ISERR(VALUE(MID(AD333,1,3))),"",VALUE(MID(VLOOKUP(VALUE(MID(AD333,1,3)),$P$5:$W$120,6,0),1,3)))</f>
        <v/>
      </c>
      <c r="AJ333" s="94" t="str">
        <f aca="false">IF(AI333&lt;&gt;"",VLOOKUP(AI333,$B$5:$L$106,11,0),"")</f>
        <v/>
      </c>
      <c r="AK333" s="102" t="n">
        <f aca="false">AH333</f>
        <v>0</v>
      </c>
      <c r="AM333" s="103" t="n">
        <f aca="false">IF(AG333=$AM$3,IF($AM$4="借方残",AH333+AM332,AM332-AH333),IF(AJ333=$AM$3,IF($AM$4="借方残",AM332-AK333,AK333+AM332),AM332))</f>
        <v>0</v>
      </c>
      <c r="AO333" s="105" t="str">
        <f aca="false">IF($AO$3="","",IF(OR(AG333=$AO$3,AJ333=$AO$3),1,""))</f>
        <v/>
      </c>
      <c r="AP333" s="105" t="str">
        <f aca="false">IF(AO333=1,COUNTIF($AO$6:AO333,"=1"),"")</f>
        <v/>
      </c>
      <c r="AQ333" s="106" t="str">
        <f aca="false">IF($AO$3="","",IF(AG333=$AO$3,"借",IF(AJ333=$AO$3,"貸","")))</f>
        <v/>
      </c>
    </row>
    <row r="334" customFormat="false" ht="12" hidden="false" customHeight="false" outlineLevel="0" collapsed="false">
      <c r="AA334" s="52" t="n">
        <v>329</v>
      </c>
      <c r="AC334" s="52"/>
      <c r="AD334" s="94" t="str">
        <f aca="false">IF(AC334&lt;&gt;"",VLOOKUP(AC334,$P$5:W$120,8,0),"")</f>
        <v/>
      </c>
      <c r="AF334" s="52" t="str">
        <f aca="false">IF(ISERROR(VALUE(MID(AD334,1,3))),"",VALUE(MID(VLOOKUP(VALUE(MID(AD334,1,3)),$P$5:$W$120,4,0),1,3)))</f>
        <v/>
      </c>
      <c r="AG334" s="94" t="str">
        <f aca="false">IF(AF334&lt;&gt;"",VLOOKUP(AF334,$B$5:$L$106,11,0),"")</f>
        <v/>
      </c>
      <c r="AH334" s="88"/>
      <c r="AI334" s="52" t="str">
        <f aca="false">IF(ISERR(VALUE(MID(AD334,1,3))),"",VALUE(MID(VLOOKUP(VALUE(MID(AD334,1,3)),$P$5:$W$120,6,0),1,3)))</f>
        <v/>
      </c>
      <c r="AJ334" s="94" t="str">
        <f aca="false">IF(AI334&lt;&gt;"",VLOOKUP(AI334,$B$5:$L$106,11,0),"")</f>
        <v/>
      </c>
      <c r="AK334" s="102" t="n">
        <f aca="false">AH334</f>
        <v>0</v>
      </c>
      <c r="AM334" s="103" t="n">
        <f aca="false">IF(AG334=$AM$3,IF($AM$4="借方残",AH334+AM333,AM333-AH334),IF(AJ334=$AM$3,IF($AM$4="借方残",AM333-AK334,AK334+AM333),AM333))</f>
        <v>0</v>
      </c>
      <c r="AO334" s="105" t="str">
        <f aca="false">IF($AO$3="","",IF(OR(AG334=$AO$3,AJ334=$AO$3),1,""))</f>
        <v/>
      </c>
      <c r="AP334" s="105" t="str">
        <f aca="false">IF(AO334=1,COUNTIF($AO$6:AO334,"=1"),"")</f>
        <v/>
      </c>
      <c r="AQ334" s="106" t="str">
        <f aca="false">IF($AO$3="","",IF(AG334=$AO$3,"借",IF(AJ334=$AO$3,"貸","")))</f>
        <v/>
      </c>
    </row>
    <row r="335" customFormat="false" ht="12" hidden="false" customHeight="false" outlineLevel="0" collapsed="false">
      <c r="AA335" s="52" t="n">
        <v>330</v>
      </c>
      <c r="AC335" s="52"/>
      <c r="AD335" s="94" t="str">
        <f aca="false">IF(AC335&lt;&gt;"",VLOOKUP(AC335,$P$5:W$120,8,0),"")</f>
        <v/>
      </c>
      <c r="AF335" s="52" t="str">
        <f aca="false">IF(ISERROR(VALUE(MID(AD335,1,3))),"",VALUE(MID(VLOOKUP(VALUE(MID(AD335,1,3)),$P$5:$W$120,4,0),1,3)))</f>
        <v/>
      </c>
      <c r="AG335" s="94" t="str">
        <f aca="false">IF(AF335&lt;&gt;"",VLOOKUP(AF335,$B$5:$L$106,11,0),"")</f>
        <v/>
      </c>
      <c r="AH335" s="88"/>
      <c r="AI335" s="52" t="str">
        <f aca="false">IF(ISERR(VALUE(MID(AD335,1,3))),"",VALUE(MID(VLOOKUP(VALUE(MID(AD335,1,3)),$P$5:$W$120,6,0),1,3)))</f>
        <v/>
      </c>
      <c r="AJ335" s="94" t="str">
        <f aca="false">IF(AI335&lt;&gt;"",VLOOKUP(AI335,$B$5:$L$106,11,0),"")</f>
        <v/>
      </c>
      <c r="AK335" s="102" t="n">
        <f aca="false">AH335</f>
        <v>0</v>
      </c>
      <c r="AM335" s="103" t="n">
        <f aca="false">IF(AG335=$AM$3,IF($AM$4="借方残",AH335+AM334,AM334-AH335),IF(AJ335=$AM$3,IF($AM$4="借方残",AM334-AK335,AK335+AM334),AM334))</f>
        <v>0</v>
      </c>
      <c r="AO335" s="105" t="str">
        <f aca="false">IF($AO$3="","",IF(OR(AG335=$AO$3,AJ335=$AO$3),1,""))</f>
        <v/>
      </c>
      <c r="AP335" s="105" t="str">
        <f aca="false">IF(AO335=1,COUNTIF($AO$6:AO335,"=1"),"")</f>
        <v/>
      </c>
      <c r="AQ335" s="106" t="str">
        <f aca="false">IF($AO$3="","",IF(AG335=$AO$3,"借",IF(AJ335=$AO$3,"貸","")))</f>
        <v/>
      </c>
    </row>
    <row r="336" customFormat="false" ht="12" hidden="false" customHeight="false" outlineLevel="0" collapsed="false">
      <c r="AA336" s="52" t="n">
        <v>331</v>
      </c>
      <c r="AC336" s="52"/>
      <c r="AD336" s="94" t="str">
        <f aca="false">IF(AC336&lt;&gt;"",VLOOKUP(AC336,$P$5:W$120,8,0),"")</f>
        <v/>
      </c>
      <c r="AF336" s="52" t="str">
        <f aca="false">IF(ISERROR(VALUE(MID(AD336,1,3))),"",VALUE(MID(VLOOKUP(VALUE(MID(AD336,1,3)),$P$5:$W$120,4,0),1,3)))</f>
        <v/>
      </c>
      <c r="AG336" s="94" t="str">
        <f aca="false">IF(AF336&lt;&gt;"",VLOOKUP(AF336,$B$5:$L$106,11,0),"")</f>
        <v/>
      </c>
      <c r="AH336" s="88"/>
      <c r="AI336" s="52" t="str">
        <f aca="false">IF(ISERR(VALUE(MID(AD336,1,3))),"",VALUE(MID(VLOOKUP(VALUE(MID(AD336,1,3)),$P$5:$W$120,6,0),1,3)))</f>
        <v/>
      </c>
      <c r="AJ336" s="94" t="str">
        <f aca="false">IF(AI336&lt;&gt;"",VLOOKUP(AI336,$B$5:$L$106,11,0),"")</f>
        <v/>
      </c>
      <c r="AK336" s="102" t="n">
        <f aca="false">AH336</f>
        <v>0</v>
      </c>
      <c r="AM336" s="103" t="n">
        <f aca="false">IF(AG336=$AM$3,IF($AM$4="借方残",AH336+AM335,AM335-AH336),IF(AJ336=$AM$3,IF($AM$4="借方残",AM335-AK336,AK336+AM335),AM335))</f>
        <v>0</v>
      </c>
      <c r="AO336" s="105" t="str">
        <f aca="false">IF($AO$3="","",IF(OR(AG336=$AO$3,AJ336=$AO$3),1,""))</f>
        <v/>
      </c>
      <c r="AP336" s="105" t="str">
        <f aca="false">IF(AO336=1,COUNTIF($AO$6:AO336,"=1"),"")</f>
        <v/>
      </c>
      <c r="AQ336" s="106" t="str">
        <f aca="false">IF($AO$3="","",IF(AG336=$AO$3,"借",IF(AJ336=$AO$3,"貸","")))</f>
        <v/>
      </c>
    </row>
    <row r="337" customFormat="false" ht="12" hidden="false" customHeight="false" outlineLevel="0" collapsed="false">
      <c r="AA337" s="52" t="n">
        <v>332</v>
      </c>
      <c r="AC337" s="52"/>
      <c r="AD337" s="94" t="str">
        <f aca="false">IF(AC337&lt;&gt;"",VLOOKUP(AC337,$P$5:W$120,8,0),"")</f>
        <v/>
      </c>
      <c r="AF337" s="52" t="str">
        <f aca="false">IF(ISERROR(VALUE(MID(AD337,1,3))),"",VALUE(MID(VLOOKUP(VALUE(MID(AD337,1,3)),$P$5:$W$120,4,0),1,3)))</f>
        <v/>
      </c>
      <c r="AG337" s="94" t="str">
        <f aca="false">IF(AF337&lt;&gt;"",VLOOKUP(AF337,$B$5:$L$106,11,0),"")</f>
        <v/>
      </c>
      <c r="AH337" s="88"/>
      <c r="AI337" s="52" t="str">
        <f aca="false">IF(ISERR(VALUE(MID(AD337,1,3))),"",VALUE(MID(VLOOKUP(VALUE(MID(AD337,1,3)),$P$5:$W$120,6,0),1,3)))</f>
        <v/>
      </c>
      <c r="AJ337" s="94" t="str">
        <f aca="false">IF(AI337&lt;&gt;"",VLOOKUP(AI337,$B$5:$L$106,11,0),"")</f>
        <v/>
      </c>
      <c r="AK337" s="102" t="n">
        <f aca="false">AH337</f>
        <v>0</v>
      </c>
      <c r="AM337" s="103" t="n">
        <f aca="false">IF(AG337=$AM$3,IF($AM$4="借方残",AH337+AM336,AM336-AH337),IF(AJ337=$AM$3,IF($AM$4="借方残",AM336-AK337,AK337+AM336),AM336))</f>
        <v>0</v>
      </c>
      <c r="AO337" s="105" t="str">
        <f aca="false">IF($AO$3="","",IF(OR(AG337=$AO$3,AJ337=$AO$3),1,""))</f>
        <v/>
      </c>
      <c r="AP337" s="105" t="str">
        <f aca="false">IF(AO337=1,COUNTIF($AO$6:AO337,"=1"),"")</f>
        <v/>
      </c>
      <c r="AQ337" s="106" t="str">
        <f aca="false">IF($AO$3="","",IF(AG337=$AO$3,"借",IF(AJ337=$AO$3,"貸","")))</f>
        <v/>
      </c>
    </row>
    <row r="338" customFormat="false" ht="12" hidden="false" customHeight="false" outlineLevel="0" collapsed="false">
      <c r="AA338" s="52" t="n">
        <v>333</v>
      </c>
      <c r="AC338" s="52"/>
      <c r="AD338" s="94" t="str">
        <f aca="false">IF(AC338&lt;&gt;"",VLOOKUP(AC338,$P$5:W$120,8,0),"")</f>
        <v/>
      </c>
      <c r="AF338" s="52" t="str">
        <f aca="false">IF(ISERROR(VALUE(MID(AD338,1,3))),"",VALUE(MID(VLOOKUP(VALUE(MID(AD338,1,3)),$P$5:$W$120,4,0),1,3)))</f>
        <v/>
      </c>
      <c r="AG338" s="94" t="str">
        <f aca="false">IF(AF338&lt;&gt;"",VLOOKUP(AF338,$B$5:$L$106,11,0),"")</f>
        <v/>
      </c>
      <c r="AH338" s="88"/>
      <c r="AI338" s="52" t="str">
        <f aca="false">IF(ISERR(VALUE(MID(AD338,1,3))),"",VALUE(MID(VLOOKUP(VALUE(MID(AD338,1,3)),$P$5:$W$120,6,0),1,3)))</f>
        <v/>
      </c>
      <c r="AJ338" s="94" t="str">
        <f aca="false">IF(AI338&lt;&gt;"",VLOOKUP(AI338,$B$5:$L$106,11,0),"")</f>
        <v/>
      </c>
      <c r="AK338" s="102" t="n">
        <f aca="false">AH338</f>
        <v>0</v>
      </c>
      <c r="AM338" s="103" t="n">
        <f aca="false">IF(AG338=$AM$3,IF($AM$4="借方残",AH338+AM337,AM337-AH338),IF(AJ338=$AM$3,IF($AM$4="借方残",AM337-AK338,AK338+AM337),AM337))</f>
        <v>0</v>
      </c>
      <c r="AO338" s="105" t="str">
        <f aca="false">IF($AO$3="","",IF(OR(AG338=$AO$3,AJ338=$AO$3),1,""))</f>
        <v/>
      </c>
      <c r="AP338" s="105" t="str">
        <f aca="false">IF(AO338=1,COUNTIF($AO$6:AO338,"=1"),"")</f>
        <v/>
      </c>
      <c r="AQ338" s="106" t="str">
        <f aca="false">IF($AO$3="","",IF(AG338=$AO$3,"借",IF(AJ338=$AO$3,"貸","")))</f>
        <v/>
      </c>
    </row>
    <row r="339" customFormat="false" ht="12" hidden="false" customHeight="false" outlineLevel="0" collapsed="false">
      <c r="AA339" s="52" t="n">
        <v>334</v>
      </c>
      <c r="AC339" s="52"/>
      <c r="AD339" s="94" t="str">
        <f aca="false">IF(AC339&lt;&gt;"",VLOOKUP(AC339,$P$5:W$120,8,0),"")</f>
        <v/>
      </c>
      <c r="AF339" s="52" t="str">
        <f aca="false">IF(ISERROR(VALUE(MID(AD339,1,3))),"",VALUE(MID(VLOOKUP(VALUE(MID(AD339,1,3)),$P$5:$W$120,4,0),1,3)))</f>
        <v/>
      </c>
      <c r="AG339" s="94" t="str">
        <f aca="false">IF(AF339&lt;&gt;"",VLOOKUP(AF339,$B$5:$L$106,11,0),"")</f>
        <v/>
      </c>
      <c r="AH339" s="88"/>
      <c r="AI339" s="52" t="str">
        <f aca="false">IF(ISERR(VALUE(MID(AD339,1,3))),"",VALUE(MID(VLOOKUP(VALUE(MID(AD339,1,3)),$P$5:$W$120,6,0),1,3)))</f>
        <v/>
      </c>
      <c r="AJ339" s="94" t="str">
        <f aca="false">IF(AI339&lt;&gt;"",VLOOKUP(AI339,$B$5:$L$106,11,0),"")</f>
        <v/>
      </c>
      <c r="AK339" s="102" t="n">
        <f aca="false">AH339</f>
        <v>0</v>
      </c>
      <c r="AM339" s="103" t="n">
        <f aca="false">IF(AG339=$AM$3,IF($AM$4="借方残",AH339+AM338,AM338-AH339),IF(AJ339=$AM$3,IF($AM$4="借方残",AM338-AK339,AK339+AM338),AM338))</f>
        <v>0</v>
      </c>
      <c r="AO339" s="105" t="str">
        <f aca="false">IF($AO$3="","",IF(OR(AG339=$AO$3,AJ339=$AO$3),1,""))</f>
        <v/>
      </c>
      <c r="AP339" s="105" t="str">
        <f aca="false">IF(AO339=1,COUNTIF($AO$6:AO339,"=1"),"")</f>
        <v/>
      </c>
      <c r="AQ339" s="106" t="str">
        <f aca="false">IF($AO$3="","",IF(AG339=$AO$3,"借",IF(AJ339=$AO$3,"貸","")))</f>
        <v/>
      </c>
    </row>
    <row r="340" customFormat="false" ht="12" hidden="false" customHeight="false" outlineLevel="0" collapsed="false">
      <c r="AA340" s="52" t="n">
        <v>335</v>
      </c>
      <c r="AC340" s="52"/>
      <c r="AD340" s="94" t="str">
        <f aca="false">IF(AC340&lt;&gt;"",VLOOKUP(AC340,$P$5:W$120,8,0),"")</f>
        <v/>
      </c>
      <c r="AF340" s="52" t="str">
        <f aca="false">IF(ISERROR(VALUE(MID(AD340,1,3))),"",VALUE(MID(VLOOKUP(VALUE(MID(AD340,1,3)),$P$5:$W$120,4,0),1,3)))</f>
        <v/>
      </c>
      <c r="AG340" s="94" t="str">
        <f aca="false">IF(AF340&lt;&gt;"",VLOOKUP(AF340,$B$5:$L$106,11,0),"")</f>
        <v/>
      </c>
      <c r="AH340" s="88"/>
      <c r="AI340" s="52" t="str">
        <f aca="false">IF(ISERR(VALUE(MID(AD340,1,3))),"",VALUE(MID(VLOOKUP(VALUE(MID(AD340,1,3)),$P$5:$W$120,6,0),1,3)))</f>
        <v/>
      </c>
      <c r="AJ340" s="94" t="str">
        <f aca="false">IF(AI340&lt;&gt;"",VLOOKUP(AI340,$B$5:$L$106,11,0),"")</f>
        <v/>
      </c>
      <c r="AK340" s="102" t="n">
        <f aca="false">AH340</f>
        <v>0</v>
      </c>
      <c r="AM340" s="103" t="n">
        <f aca="false">IF(AG340=$AM$3,IF($AM$4="借方残",AH340+AM339,AM339-AH340),IF(AJ340=$AM$3,IF($AM$4="借方残",AM339-AK340,AK340+AM339),AM339))</f>
        <v>0</v>
      </c>
      <c r="AO340" s="105" t="str">
        <f aca="false">IF($AO$3="","",IF(OR(AG340=$AO$3,AJ340=$AO$3),1,""))</f>
        <v/>
      </c>
      <c r="AP340" s="105" t="str">
        <f aca="false">IF(AO340=1,COUNTIF($AO$6:AO340,"=1"),"")</f>
        <v/>
      </c>
      <c r="AQ340" s="106" t="str">
        <f aca="false">IF($AO$3="","",IF(AG340=$AO$3,"借",IF(AJ340=$AO$3,"貸","")))</f>
        <v/>
      </c>
    </row>
    <row r="341" customFormat="false" ht="12" hidden="false" customHeight="false" outlineLevel="0" collapsed="false">
      <c r="AA341" s="52" t="n">
        <v>336</v>
      </c>
      <c r="AC341" s="52"/>
      <c r="AD341" s="94" t="str">
        <f aca="false">IF(AC341&lt;&gt;"",VLOOKUP(AC341,$P$5:W$120,8,0),"")</f>
        <v/>
      </c>
      <c r="AF341" s="52" t="str">
        <f aca="false">IF(ISERROR(VALUE(MID(AD341,1,3))),"",VALUE(MID(VLOOKUP(VALUE(MID(AD341,1,3)),$P$5:$W$120,4,0),1,3)))</f>
        <v/>
      </c>
      <c r="AG341" s="94" t="str">
        <f aca="false">IF(AF341&lt;&gt;"",VLOOKUP(AF341,$B$5:$L$106,11,0),"")</f>
        <v/>
      </c>
      <c r="AH341" s="88"/>
      <c r="AI341" s="52" t="str">
        <f aca="false">IF(ISERR(VALUE(MID(AD341,1,3))),"",VALUE(MID(VLOOKUP(VALUE(MID(AD341,1,3)),$P$5:$W$120,6,0),1,3)))</f>
        <v/>
      </c>
      <c r="AJ341" s="94" t="str">
        <f aca="false">IF(AI341&lt;&gt;"",VLOOKUP(AI341,$B$5:$L$106,11,0),"")</f>
        <v/>
      </c>
      <c r="AK341" s="102" t="n">
        <f aca="false">AH341</f>
        <v>0</v>
      </c>
      <c r="AM341" s="103" t="n">
        <f aca="false">IF(AG341=$AM$3,IF($AM$4="借方残",AH341+AM340,AM340-AH341),IF(AJ341=$AM$3,IF($AM$4="借方残",AM340-AK341,AK341+AM340),AM340))</f>
        <v>0</v>
      </c>
      <c r="AO341" s="105" t="str">
        <f aca="false">IF($AO$3="","",IF(OR(AG341=$AO$3,AJ341=$AO$3),1,""))</f>
        <v/>
      </c>
      <c r="AP341" s="105" t="str">
        <f aca="false">IF(AO341=1,COUNTIF($AO$6:AO341,"=1"),"")</f>
        <v/>
      </c>
      <c r="AQ341" s="106" t="str">
        <f aca="false">IF($AO$3="","",IF(AG341=$AO$3,"借",IF(AJ341=$AO$3,"貸","")))</f>
        <v/>
      </c>
    </row>
    <row r="342" customFormat="false" ht="12" hidden="false" customHeight="false" outlineLevel="0" collapsed="false">
      <c r="AA342" s="52" t="n">
        <v>337</v>
      </c>
      <c r="AC342" s="52"/>
      <c r="AD342" s="94" t="str">
        <f aca="false">IF(AC342&lt;&gt;"",VLOOKUP(AC342,$P$5:W$120,8,0),"")</f>
        <v/>
      </c>
      <c r="AF342" s="52" t="str">
        <f aca="false">IF(ISERROR(VALUE(MID(AD342,1,3))),"",VALUE(MID(VLOOKUP(VALUE(MID(AD342,1,3)),$P$5:$W$120,4,0),1,3)))</f>
        <v/>
      </c>
      <c r="AG342" s="94" t="str">
        <f aca="false">IF(AF342&lt;&gt;"",VLOOKUP(AF342,$B$5:$L$106,11,0),"")</f>
        <v/>
      </c>
      <c r="AH342" s="88"/>
      <c r="AI342" s="52" t="str">
        <f aca="false">IF(ISERR(VALUE(MID(AD342,1,3))),"",VALUE(MID(VLOOKUP(VALUE(MID(AD342,1,3)),$P$5:$W$120,6,0),1,3)))</f>
        <v/>
      </c>
      <c r="AJ342" s="94" t="str">
        <f aca="false">IF(AI342&lt;&gt;"",VLOOKUP(AI342,$B$5:$L$106,11,0),"")</f>
        <v/>
      </c>
      <c r="AK342" s="102" t="n">
        <f aca="false">AH342</f>
        <v>0</v>
      </c>
      <c r="AM342" s="103" t="n">
        <f aca="false">IF(AG342=$AM$3,IF($AM$4="借方残",AH342+AM341,AM341-AH342),IF(AJ342=$AM$3,IF($AM$4="借方残",AM341-AK342,AK342+AM341),AM341))</f>
        <v>0</v>
      </c>
      <c r="AO342" s="105" t="str">
        <f aca="false">IF($AO$3="","",IF(OR(AG342=$AO$3,AJ342=$AO$3),1,""))</f>
        <v/>
      </c>
      <c r="AP342" s="105" t="str">
        <f aca="false">IF(AO342=1,COUNTIF($AO$6:AO342,"=1"),"")</f>
        <v/>
      </c>
      <c r="AQ342" s="106" t="str">
        <f aca="false">IF($AO$3="","",IF(AG342=$AO$3,"借",IF(AJ342=$AO$3,"貸","")))</f>
        <v/>
      </c>
    </row>
    <row r="343" customFormat="false" ht="12" hidden="false" customHeight="false" outlineLevel="0" collapsed="false">
      <c r="AA343" s="52" t="n">
        <v>338</v>
      </c>
      <c r="AC343" s="52"/>
      <c r="AD343" s="94" t="str">
        <f aca="false">IF(AC343&lt;&gt;"",VLOOKUP(AC343,$P$5:W$120,8,0),"")</f>
        <v/>
      </c>
      <c r="AF343" s="52" t="str">
        <f aca="false">IF(ISERROR(VALUE(MID(AD343,1,3))),"",VALUE(MID(VLOOKUP(VALUE(MID(AD343,1,3)),$P$5:$W$120,4,0),1,3)))</f>
        <v/>
      </c>
      <c r="AG343" s="94" t="str">
        <f aca="false">IF(AF343&lt;&gt;"",VLOOKUP(AF343,$B$5:$L$106,11,0),"")</f>
        <v/>
      </c>
      <c r="AH343" s="88"/>
      <c r="AI343" s="52" t="str">
        <f aca="false">IF(ISERR(VALUE(MID(AD343,1,3))),"",VALUE(MID(VLOOKUP(VALUE(MID(AD343,1,3)),$P$5:$W$120,6,0),1,3)))</f>
        <v/>
      </c>
      <c r="AJ343" s="94" t="str">
        <f aca="false">IF(AI343&lt;&gt;"",VLOOKUP(AI343,$B$5:$L$106,11,0),"")</f>
        <v/>
      </c>
      <c r="AK343" s="102" t="n">
        <f aca="false">AH343</f>
        <v>0</v>
      </c>
      <c r="AM343" s="103" t="n">
        <f aca="false">IF(AG343=$AM$3,IF($AM$4="借方残",AH343+AM342,AM342-AH343),IF(AJ343=$AM$3,IF($AM$4="借方残",AM342-AK343,AK343+AM342),AM342))</f>
        <v>0</v>
      </c>
      <c r="AO343" s="105" t="str">
        <f aca="false">IF($AO$3="","",IF(OR(AG343=$AO$3,AJ343=$AO$3),1,""))</f>
        <v/>
      </c>
      <c r="AP343" s="105" t="str">
        <f aca="false">IF(AO343=1,COUNTIF($AO$6:AO343,"=1"),"")</f>
        <v/>
      </c>
      <c r="AQ343" s="106" t="str">
        <f aca="false">IF($AO$3="","",IF(AG343=$AO$3,"借",IF(AJ343=$AO$3,"貸","")))</f>
        <v/>
      </c>
    </row>
    <row r="344" customFormat="false" ht="12" hidden="false" customHeight="false" outlineLevel="0" collapsed="false">
      <c r="AA344" s="52" t="n">
        <v>339</v>
      </c>
      <c r="AC344" s="52"/>
      <c r="AD344" s="94" t="str">
        <f aca="false">IF(AC344&lt;&gt;"",VLOOKUP(AC344,$P$5:W$120,8,0),"")</f>
        <v/>
      </c>
      <c r="AF344" s="52" t="str">
        <f aca="false">IF(ISERROR(VALUE(MID(AD344,1,3))),"",VALUE(MID(VLOOKUP(VALUE(MID(AD344,1,3)),$P$5:$W$120,4,0),1,3)))</f>
        <v/>
      </c>
      <c r="AG344" s="94" t="str">
        <f aca="false">IF(AF344&lt;&gt;"",VLOOKUP(AF344,$B$5:$L$106,11,0),"")</f>
        <v/>
      </c>
      <c r="AH344" s="88"/>
      <c r="AI344" s="52" t="str">
        <f aca="false">IF(ISERR(VALUE(MID(AD344,1,3))),"",VALUE(MID(VLOOKUP(VALUE(MID(AD344,1,3)),$P$5:$W$120,6,0),1,3)))</f>
        <v/>
      </c>
      <c r="AJ344" s="94" t="str">
        <f aca="false">IF(AI344&lt;&gt;"",VLOOKUP(AI344,$B$5:$L$106,11,0),"")</f>
        <v/>
      </c>
      <c r="AK344" s="102" t="n">
        <f aca="false">AH344</f>
        <v>0</v>
      </c>
      <c r="AM344" s="103" t="n">
        <f aca="false">IF(AG344=$AM$3,IF($AM$4="借方残",AH344+AM343,AM343-AH344),IF(AJ344=$AM$3,IF($AM$4="借方残",AM343-AK344,AK344+AM343),AM343))</f>
        <v>0</v>
      </c>
      <c r="AO344" s="105" t="str">
        <f aca="false">IF($AO$3="","",IF(OR(AG344=$AO$3,AJ344=$AO$3),1,""))</f>
        <v/>
      </c>
      <c r="AP344" s="105" t="str">
        <f aca="false">IF(AO344=1,COUNTIF($AO$6:AO344,"=1"),"")</f>
        <v/>
      </c>
      <c r="AQ344" s="106" t="str">
        <f aca="false">IF($AO$3="","",IF(AG344=$AO$3,"借",IF(AJ344=$AO$3,"貸","")))</f>
        <v/>
      </c>
    </row>
    <row r="345" customFormat="false" ht="12" hidden="false" customHeight="false" outlineLevel="0" collapsed="false">
      <c r="AA345" s="52" t="n">
        <v>340</v>
      </c>
      <c r="AC345" s="52"/>
      <c r="AD345" s="94" t="str">
        <f aca="false">IF(AC345&lt;&gt;"",VLOOKUP(AC345,$P$5:W$120,8,0),"")</f>
        <v/>
      </c>
      <c r="AF345" s="52" t="str">
        <f aca="false">IF(ISERROR(VALUE(MID(AD345,1,3))),"",VALUE(MID(VLOOKUP(VALUE(MID(AD345,1,3)),$P$5:$W$120,4,0),1,3)))</f>
        <v/>
      </c>
      <c r="AG345" s="94" t="str">
        <f aca="false">IF(AF345&lt;&gt;"",VLOOKUP(AF345,$B$5:$L$106,11,0),"")</f>
        <v/>
      </c>
      <c r="AH345" s="88"/>
      <c r="AI345" s="52" t="str">
        <f aca="false">IF(ISERR(VALUE(MID(AD345,1,3))),"",VALUE(MID(VLOOKUP(VALUE(MID(AD345,1,3)),$P$5:$W$120,6,0),1,3)))</f>
        <v/>
      </c>
      <c r="AJ345" s="94" t="str">
        <f aca="false">IF(AI345&lt;&gt;"",VLOOKUP(AI345,$B$5:$L$106,11,0),"")</f>
        <v/>
      </c>
      <c r="AK345" s="102" t="n">
        <f aca="false">AH345</f>
        <v>0</v>
      </c>
      <c r="AM345" s="103" t="n">
        <f aca="false">IF(AG345=$AM$3,IF($AM$4="借方残",AH345+AM344,AM344-AH345),IF(AJ345=$AM$3,IF($AM$4="借方残",AM344-AK345,AK345+AM344),AM344))</f>
        <v>0</v>
      </c>
      <c r="AO345" s="105" t="str">
        <f aca="false">IF($AO$3="","",IF(OR(AG345=$AO$3,AJ345=$AO$3),1,""))</f>
        <v/>
      </c>
      <c r="AP345" s="105" t="str">
        <f aca="false">IF(AO345=1,COUNTIF($AO$6:AO345,"=1"),"")</f>
        <v/>
      </c>
      <c r="AQ345" s="106" t="str">
        <f aca="false">IF($AO$3="","",IF(AG345=$AO$3,"借",IF(AJ345=$AO$3,"貸","")))</f>
        <v/>
      </c>
    </row>
    <row r="346" customFormat="false" ht="12" hidden="false" customHeight="false" outlineLevel="0" collapsed="false">
      <c r="AA346" s="52" t="n">
        <v>341</v>
      </c>
      <c r="AC346" s="52"/>
      <c r="AD346" s="94" t="str">
        <f aca="false">IF(AC346&lt;&gt;"",VLOOKUP(AC346,$P$5:W$120,8,0),"")</f>
        <v/>
      </c>
      <c r="AF346" s="52" t="str">
        <f aca="false">IF(ISERROR(VALUE(MID(AD346,1,3))),"",VALUE(MID(VLOOKUP(VALUE(MID(AD346,1,3)),$P$5:$W$120,4,0),1,3)))</f>
        <v/>
      </c>
      <c r="AG346" s="94" t="str">
        <f aca="false">IF(AF346&lt;&gt;"",VLOOKUP(AF346,$B$5:$L$106,11,0),"")</f>
        <v/>
      </c>
      <c r="AH346" s="88"/>
      <c r="AI346" s="52" t="str">
        <f aca="false">IF(ISERR(VALUE(MID(AD346,1,3))),"",VALUE(MID(VLOOKUP(VALUE(MID(AD346,1,3)),$P$5:$W$120,6,0),1,3)))</f>
        <v/>
      </c>
      <c r="AJ346" s="94" t="str">
        <f aca="false">IF(AI346&lt;&gt;"",VLOOKUP(AI346,$B$5:$L$106,11,0),"")</f>
        <v/>
      </c>
      <c r="AK346" s="102" t="n">
        <f aca="false">AH346</f>
        <v>0</v>
      </c>
      <c r="AM346" s="103" t="n">
        <f aca="false">IF(AG346=$AM$3,IF($AM$4="借方残",AH346+AM345,AM345-AH346),IF(AJ346=$AM$3,IF($AM$4="借方残",AM345-AK346,AK346+AM345),AM345))</f>
        <v>0</v>
      </c>
      <c r="AO346" s="105" t="str">
        <f aca="false">IF($AO$3="","",IF(OR(AG346=$AO$3,AJ346=$AO$3),1,""))</f>
        <v/>
      </c>
      <c r="AP346" s="105" t="str">
        <f aca="false">IF(AO346=1,COUNTIF($AO$6:AO346,"=1"),"")</f>
        <v/>
      </c>
      <c r="AQ346" s="106" t="str">
        <f aca="false">IF($AO$3="","",IF(AG346=$AO$3,"借",IF(AJ346=$AO$3,"貸","")))</f>
        <v/>
      </c>
    </row>
    <row r="347" customFormat="false" ht="12" hidden="false" customHeight="false" outlineLevel="0" collapsed="false">
      <c r="AA347" s="52" t="n">
        <v>342</v>
      </c>
      <c r="AC347" s="52"/>
      <c r="AD347" s="94" t="str">
        <f aca="false">IF(AC347&lt;&gt;"",VLOOKUP(AC347,$P$5:W$120,8,0),"")</f>
        <v/>
      </c>
      <c r="AF347" s="52" t="str">
        <f aca="false">IF(ISERROR(VALUE(MID(AD347,1,3))),"",VALUE(MID(VLOOKUP(VALUE(MID(AD347,1,3)),$P$5:$W$120,4,0),1,3)))</f>
        <v/>
      </c>
      <c r="AG347" s="94" t="str">
        <f aca="false">IF(AF347&lt;&gt;"",VLOOKUP(AF347,$B$5:$L$106,11,0),"")</f>
        <v/>
      </c>
      <c r="AH347" s="88"/>
      <c r="AI347" s="52" t="str">
        <f aca="false">IF(ISERR(VALUE(MID(AD347,1,3))),"",VALUE(MID(VLOOKUP(VALUE(MID(AD347,1,3)),$P$5:$W$120,6,0),1,3)))</f>
        <v/>
      </c>
      <c r="AJ347" s="94" t="str">
        <f aca="false">IF(AI347&lt;&gt;"",VLOOKUP(AI347,$B$5:$L$106,11,0),"")</f>
        <v/>
      </c>
      <c r="AK347" s="102" t="n">
        <f aca="false">AH347</f>
        <v>0</v>
      </c>
      <c r="AM347" s="103" t="n">
        <f aca="false">IF(AG347=$AM$3,IF($AM$4="借方残",AH347+AM346,AM346-AH347),IF(AJ347=$AM$3,IF($AM$4="借方残",AM346-AK347,AK347+AM346),AM346))</f>
        <v>0</v>
      </c>
      <c r="AO347" s="105" t="str">
        <f aca="false">IF($AO$3="","",IF(OR(AG347=$AO$3,AJ347=$AO$3),1,""))</f>
        <v/>
      </c>
      <c r="AP347" s="105" t="str">
        <f aca="false">IF(AO347=1,COUNTIF($AO$6:AO347,"=1"),"")</f>
        <v/>
      </c>
      <c r="AQ347" s="106" t="str">
        <f aca="false">IF($AO$3="","",IF(AG347=$AO$3,"借",IF(AJ347=$AO$3,"貸","")))</f>
        <v/>
      </c>
    </row>
    <row r="348" customFormat="false" ht="12" hidden="false" customHeight="false" outlineLevel="0" collapsed="false">
      <c r="AA348" s="52" t="n">
        <v>343</v>
      </c>
      <c r="AC348" s="52"/>
      <c r="AD348" s="94" t="str">
        <f aca="false">IF(AC348&lt;&gt;"",VLOOKUP(AC348,$P$5:W$120,8,0),"")</f>
        <v/>
      </c>
      <c r="AF348" s="52" t="str">
        <f aca="false">IF(ISERROR(VALUE(MID(AD348,1,3))),"",VALUE(MID(VLOOKUP(VALUE(MID(AD348,1,3)),$P$5:$W$120,4,0),1,3)))</f>
        <v/>
      </c>
      <c r="AG348" s="94" t="str">
        <f aca="false">IF(AF348&lt;&gt;"",VLOOKUP(AF348,$B$5:$L$106,11,0),"")</f>
        <v/>
      </c>
      <c r="AH348" s="88"/>
      <c r="AI348" s="52" t="str">
        <f aca="false">IF(ISERR(VALUE(MID(AD348,1,3))),"",VALUE(MID(VLOOKUP(VALUE(MID(AD348,1,3)),$P$5:$W$120,6,0),1,3)))</f>
        <v/>
      </c>
      <c r="AJ348" s="94" t="str">
        <f aca="false">IF(AI348&lt;&gt;"",VLOOKUP(AI348,$B$5:$L$106,11,0),"")</f>
        <v/>
      </c>
      <c r="AK348" s="102" t="n">
        <f aca="false">AH348</f>
        <v>0</v>
      </c>
      <c r="AM348" s="103" t="n">
        <f aca="false">IF(AG348=$AM$3,IF($AM$4="借方残",AH348+AM347,AM347-AH348),IF(AJ348=$AM$3,IF($AM$4="借方残",AM347-AK348,AK348+AM347),AM347))</f>
        <v>0</v>
      </c>
      <c r="AO348" s="105" t="str">
        <f aca="false">IF($AO$3="","",IF(OR(AG348=$AO$3,AJ348=$AO$3),1,""))</f>
        <v/>
      </c>
      <c r="AP348" s="105" t="str">
        <f aca="false">IF(AO348=1,COUNTIF($AO$6:AO348,"=1"),"")</f>
        <v/>
      </c>
      <c r="AQ348" s="106" t="str">
        <f aca="false">IF($AO$3="","",IF(AG348=$AO$3,"借",IF(AJ348=$AO$3,"貸","")))</f>
        <v/>
      </c>
    </row>
    <row r="349" customFormat="false" ht="12" hidden="false" customHeight="false" outlineLevel="0" collapsed="false">
      <c r="AA349" s="52" t="n">
        <v>344</v>
      </c>
      <c r="AC349" s="52"/>
      <c r="AD349" s="94" t="str">
        <f aca="false">IF(AC349&lt;&gt;"",VLOOKUP(AC349,$P$5:W$120,8,0),"")</f>
        <v/>
      </c>
      <c r="AF349" s="52" t="str">
        <f aca="false">IF(ISERROR(VALUE(MID(AD349,1,3))),"",VALUE(MID(VLOOKUP(VALUE(MID(AD349,1,3)),$P$5:$W$120,4,0),1,3)))</f>
        <v/>
      </c>
      <c r="AG349" s="94" t="str">
        <f aca="false">IF(AF349&lt;&gt;"",VLOOKUP(AF349,$B$5:$L$106,11,0),"")</f>
        <v/>
      </c>
      <c r="AH349" s="88"/>
      <c r="AI349" s="52" t="str">
        <f aca="false">IF(ISERR(VALUE(MID(AD349,1,3))),"",VALUE(MID(VLOOKUP(VALUE(MID(AD349,1,3)),$P$5:$W$120,6,0),1,3)))</f>
        <v/>
      </c>
      <c r="AJ349" s="94" t="str">
        <f aca="false">IF(AI349&lt;&gt;"",VLOOKUP(AI349,$B$5:$L$106,11,0),"")</f>
        <v/>
      </c>
      <c r="AK349" s="102" t="n">
        <f aca="false">AH349</f>
        <v>0</v>
      </c>
      <c r="AM349" s="103" t="n">
        <f aca="false">IF(AG349=$AM$3,IF($AM$4="借方残",AH349+AM348,AM348-AH349),IF(AJ349=$AM$3,IF($AM$4="借方残",AM348-AK349,AK349+AM348),AM348))</f>
        <v>0</v>
      </c>
      <c r="AO349" s="105" t="str">
        <f aca="false">IF($AO$3="","",IF(OR(AG349=$AO$3,AJ349=$AO$3),1,""))</f>
        <v/>
      </c>
      <c r="AP349" s="105" t="str">
        <f aca="false">IF(AO349=1,COUNTIF($AO$6:AO349,"=1"),"")</f>
        <v/>
      </c>
      <c r="AQ349" s="106" t="str">
        <f aca="false">IF($AO$3="","",IF(AG349=$AO$3,"借",IF(AJ349=$AO$3,"貸","")))</f>
        <v/>
      </c>
    </row>
    <row r="350" customFormat="false" ht="12" hidden="false" customHeight="false" outlineLevel="0" collapsed="false">
      <c r="AA350" s="52" t="n">
        <v>345</v>
      </c>
      <c r="AC350" s="52"/>
      <c r="AD350" s="94" t="str">
        <f aca="false">IF(AC350&lt;&gt;"",VLOOKUP(AC350,$P$5:W$120,8,0),"")</f>
        <v/>
      </c>
      <c r="AF350" s="52" t="str">
        <f aca="false">IF(ISERROR(VALUE(MID(AD350,1,3))),"",VALUE(MID(VLOOKUP(VALUE(MID(AD350,1,3)),$P$5:$W$120,4,0),1,3)))</f>
        <v/>
      </c>
      <c r="AG350" s="94" t="str">
        <f aca="false">IF(AF350&lt;&gt;"",VLOOKUP(AF350,$B$5:$L$106,11,0),"")</f>
        <v/>
      </c>
      <c r="AH350" s="88"/>
      <c r="AI350" s="52" t="str">
        <f aca="false">IF(ISERR(VALUE(MID(AD350,1,3))),"",VALUE(MID(VLOOKUP(VALUE(MID(AD350,1,3)),$P$5:$W$120,6,0),1,3)))</f>
        <v/>
      </c>
      <c r="AJ350" s="94" t="str">
        <f aca="false">IF(AI350&lt;&gt;"",VLOOKUP(AI350,$B$5:$L$106,11,0),"")</f>
        <v/>
      </c>
      <c r="AK350" s="102" t="n">
        <f aca="false">AH350</f>
        <v>0</v>
      </c>
      <c r="AM350" s="103" t="n">
        <f aca="false">IF(AG350=$AM$3,IF($AM$4="借方残",AH350+AM349,AM349-AH350),IF(AJ350=$AM$3,IF($AM$4="借方残",AM349-AK350,AK350+AM349),AM349))</f>
        <v>0</v>
      </c>
      <c r="AO350" s="105" t="str">
        <f aca="false">IF($AO$3="","",IF(OR(AG350=$AO$3,AJ350=$AO$3),1,""))</f>
        <v/>
      </c>
      <c r="AP350" s="105" t="str">
        <f aca="false">IF(AO350=1,COUNTIF($AO$6:AO350,"=1"),"")</f>
        <v/>
      </c>
      <c r="AQ350" s="106" t="str">
        <f aca="false">IF($AO$3="","",IF(AG350=$AO$3,"借",IF(AJ350=$AO$3,"貸","")))</f>
        <v/>
      </c>
    </row>
    <row r="351" customFormat="false" ht="12" hidden="false" customHeight="false" outlineLevel="0" collapsed="false">
      <c r="AA351" s="52" t="n">
        <v>346</v>
      </c>
      <c r="AC351" s="52"/>
      <c r="AD351" s="94" t="str">
        <f aca="false">IF(AC351&lt;&gt;"",VLOOKUP(AC351,$P$5:W$120,8,0),"")</f>
        <v/>
      </c>
      <c r="AF351" s="52" t="str">
        <f aca="false">IF(ISERROR(VALUE(MID(AD351,1,3))),"",VALUE(MID(VLOOKUP(VALUE(MID(AD351,1,3)),$P$5:$W$120,4,0),1,3)))</f>
        <v/>
      </c>
      <c r="AG351" s="94" t="str">
        <f aca="false">IF(AF351&lt;&gt;"",VLOOKUP(AF351,$B$5:$L$106,11,0),"")</f>
        <v/>
      </c>
      <c r="AH351" s="88"/>
      <c r="AI351" s="52" t="str">
        <f aca="false">IF(ISERR(VALUE(MID(AD351,1,3))),"",VALUE(MID(VLOOKUP(VALUE(MID(AD351,1,3)),$P$5:$W$120,6,0),1,3)))</f>
        <v/>
      </c>
      <c r="AJ351" s="94" t="str">
        <f aca="false">IF(AI351&lt;&gt;"",VLOOKUP(AI351,$B$5:$L$106,11,0),"")</f>
        <v/>
      </c>
      <c r="AK351" s="102" t="n">
        <f aca="false">AH351</f>
        <v>0</v>
      </c>
      <c r="AM351" s="103" t="n">
        <f aca="false">IF(AG351=$AM$3,IF($AM$4="借方残",AH351+AM350,AM350-AH351),IF(AJ351=$AM$3,IF($AM$4="借方残",AM350-AK351,AK351+AM350),AM350))</f>
        <v>0</v>
      </c>
      <c r="AO351" s="105" t="str">
        <f aca="false">IF($AO$3="","",IF(OR(AG351=$AO$3,AJ351=$AO$3),1,""))</f>
        <v/>
      </c>
      <c r="AP351" s="105" t="str">
        <f aca="false">IF(AO351=1,COUNTIF($AO$6:AO351,"=1"),"")</f>
        <v/>
      </c>
      <c r="AQ351" s="106" t="str">
        <f aca="false">IF($AO$3="","",IF(AG351=$AO$3,"借",IF(AJ351=$AO$3,"貸","")))</f>
        <v/>
      </c>
    </row>
    <row r="352" customFormat="false" ht="12" hidden="false" customHeight="false" outlineLevel="0" collapsed="false">
      <c r="AA352" s="52" t="n">
        <v>347</v>
      </c>
      <c r="AC352" s="52"/>
      <c r="AD352" s="94" t="str">
        <f aca="false">IF(AC352&lt;&gt;"",VLOOKUP(AC352,$P$5:W$120,8,0),"")</f>
        <v/>
      </c>
      <c r="AF352" s="52" t="str">
        <f aca="false">IF(ISERROR(VALUE(MID(AD352,1,3))),"",VALUE(MID(VLOOKUP(VALUE(MID(AD352,1,3)),$P$5:$W$120,4,0),1,3)))</f>
        <v/>
      </c>
      <c r="AG352" s="94" t="str">
        <f aca="false">IF(AF352&lt;&gt;"",VLOOKUP(AF352,$B$5:$L$106,11,0),"")</f>
        <v/>
      </c>
      <c r="AH352" s="88"/>
      <c r="AI352" s="52" t="str">
        <f aca="false">IF(ISERR(VALUE(MID(AD352,1,3))),"",VALUE(MID(VLOOKUP(VALUE(MID(AD352,1,3)),$P$5:$W$120,6,0),1,3)))</f>
        <v/>
      </c>
      <c r="AJ352" s="94" t="str">
        <f aca="false">IF(AI352&lt;&gt;"",VLOOKUP(AI352,$B$5:$L$106,11,0),"")</f>
        <v/>
      </c>
      <c r="AK352" s="102" t="n">
        <f aca="false">AH352</f>
        <v>0</v>
      </c>
      <c r="AM352" s="103" t="n">
        <f aca="false">IF(AG352=$AM$3,IF($AM$4="借方残",AH352+AM351,AM351-AH352),IF(AJ352=$AM$3,IF($AM$4="借方残",AM351-AK352,AK352+AM351),AM351))</f>
        <v>0</v>
      </c>
      <c r="AO352" s="105" t="str">
        <f aca="false">IF($AO$3="","",IF(OR(AG352=$AO$3,AJ352=$AO$3),1,""))</f>
        <v/>
      </c>
      <c r="AP352" s="105" t="str">
        <f aca="false">IF(AO352=1,COUNTIF($AO$6:AO352,"=1"),"")</f>
        <v/>
      </c>
      <c r="AQ352" s="106" t="str">
        <f aca="false">IF($AO$3="","",IF(AG352=$AO$3,"借",IF(AJ352=$AO$3,"貸","")))</f>
        <v/>
      </c>
    </row>
    <row r="353" customFormat="false" ht="12" hidden="false" customHeight="false" outlineLevel="0" collapsed="false">
      <c r="AA353" s="52" t="n">
        <v>348</v>
      </c>
      <c r="AC353" s="52"/>
      <c r="AD353" s="94" t="str">
        <f aca="false">IF(AC353&lt;&gt;"",VLOOKUP(AC353,$P$5:W$120,8,0),"")</f>
        <v/>
      </c>
      <c r="AF353" s="52" t="str">
        <f aca="false">IF(ISERROR(VALUE(MID(AD353,1,3))),"",VALUE(MID(VLOOKUP(VALUE(MID(AD353,1,3)),$P$5:$W$120,4,0),1,3)))</f>
        <v/>
      </c>
      <c r="AG353" s="94" t="str">
        <f aca="false">IF(AF353&lt;&gt;"",VLOOKUP(AF353,$B$5:$L$106,11,0),"")</f>
        <v/>
      </c>
      <c r="AH353" s="88"/>
      <c r="AI353" s="52" t="str">
        <f aca="false">IF(ISERR(VALUE(MID(AD353,1,3))),"",VALUE(MID(VLOOKUP(VALUE(MID(AD353,1,3)),$P$5:$W$120,6,0),1,3)))</f>
        <v/>
      </c>
      <c r="AJ353" s="94" t="str">
        <f aca="false">IF(AI353&lt;&gt;"",VLOOKUP(AI353,$B$5:$L$106,11,0),"")</f>
        <v/>
      </c>
      <c r="AK353" s="102" t="n">
        <f aca="false">AH353</f>
        <v>0</v>
      </c>
      <c r="AM353" s="103" t="n">
        <f aca="false">IF(AG353=$AM$3,IF($AM$4="借方残",AH353+AM352,AM352-AH353),IF(AJ353=$AM$3,IF($AM$4="借方残",AM352-AK353,AK353+AM352),AM352))</f>
        <v>0</v>
      </c>
      <c r="AO353" s="105" t="str">
        <f aca="false">IF($AO$3="","",IF(OR(AG353=$AO$3,AJ353=$AO$3),1,""))</f>
        <v/>
      </c>
      <c r="AP353" s="105" t="str">
        <f aca="false">IF(AO353=1,COUNTIF($AO$6:AO353,"=1"),"")</f>
        <v/>
      </c>
      <c r="AQ353" s="106" t="str">
        <f aca="false">IF($AO$3="","",IF(AG353=$AO$3,"借",IF(AJ353=$AO$3,"貸","")))</f>
        <v/>
      </c>
    </row>
    <row r="354" customFormat="false" ht="12" hidden="false" customHeight="false" outlineLevel="0" collapsed="false">
      <c r="AA354" s="52" t="n">
        <v>349</v>
      </c>
      <c r="AC354" s="52"/>
      <c r="AD354" s="94" t="str">
        <f aca="false">IF(AC354&lt;&gt;"",VLOOKUP(AC354,$P$5:W$120,8,0),"")</f>
        <v/>
      </c>
      <c r="AF354" s="52" t="str">
        <f aca="false">IF(ISERROR(VALUE(MID(AD354,1,3))),"",VALUE(MID(VLOOKUP(VALUE(MID(AD354,1,3)),$P$5:$W$120,4,0),1,3)))</f>
        <v/>
      </c>
      <c r="AG354" s="94" t="str">
        <f aca="false">IF(AF354&lt;&gt;"",VLOOKUP(AF354,$B$5:$L$106,11,0),"")</f>
        <v/>
      </c>
      <c r="AH354" s="88"/>
      <c r="AI354" s="52" t="str">
        <f aca="false">IF(ISERR(VALUE(MID(AD354,1,3))),"",VALUE(MID(VLOOKUP(VALUE(MID(AD354,1,3)),$P$5:$W$120,6,0),1,3)))</f>
        <v/>
      </c>
      <c r="AJ354" s="94" t="str">
        <f aca="false">IF(AI354&lt;&gt;"",VLOOKUP(AI354,$B$5:$L$106,11,0),"")</f>
        <v/>
      </c>
      <c r="AK354" s="102" t="n">
        <f aca="false">AH354</f>
        <v>0</v>
      </c>
      <c r="AM354" s="103" t="n">
        <f aca="false">IF(AG354=$AM$3,IF($AM$4="借方残",AH354+AM353,AM353-AH354),IF(AJ354=$AM$3,IF($AM$4="借方残",AM353-AK354,AK354+AM353),AM353))</f>
        <v>0</v>
      </c>
      <c r="AO354" s="105" t="str">
        <f aca="false">IF($AO$3="","",IF(OR(AG354=$AO$3,AJ354=$AO$3),1,""))</f>
        <v/>
      </c>
      <c r="AP354" s="105" t="str">
        <f aca="false">IF(AO354=1,COUNTIF($AO$6:AO354,"=1"),"")</f>
        <v/>
      </c>
      <c r="AQ354" s="106" t="str">
        <f aca="false">IF($AO$3="","",IF(AG354=$AO$3,"借",IF(AJ354=$AO$3,"貸","")))</f>
        <v/>
      </c>
    </row>
    <row r="355" customFormat="false" ht="12" hidden="false" customHeight="false" outlineLevel="0" collapsed="false">
      <c r="AA355" s="52" t="n">
        <v>350</v>
      </c>
      <c r="AC355" s="52"/>
      <c r="AD355" s="94" t="str">
        <f aca="false">IF(AC355&lt;&gt;"",VLOOKUP(AC355,$P$5:W$120,8,0),"")</f>
        <v/>
      </c>
      <c r="AF355" s="52" t="str">
        <f aca="false">IF(ISERROR(VALUE(MID(AD355,1,3))),"",VALUE(MID(VLOOKUP(VALUE(MID(AD355,1,3)),$P$5:$W$120,4,0),1,3)))</f>
        <v/>
      </c>
      <c r="AG355" s="94" t="str">
        <f aca="false">IF(AF355&lt;&gt;"",VLOOKUP(AF355,$B$5:$L$106,11,0),"")</f>
        <v/>
      </c>
      <c r="AH355" s="88"/>
      <c r="AI355" s="52" t="str">
        <f aca="false">IF(ISERR(VALUE(MID(AD355,1,3))),"",VALUE(MID(VLOOKUP(VALUE(MID(AD355,1,3)),$P$5:$W$120,6,0),1,3)))</f>
        <v/>
      </c>
      <c r="AJ355" s="94" t="str">
        <f aca="false">IF(AI355&lt;&gt;"",VLOOKUP(AI355,$B$5:$L$106,11,0),"")</f>
        <v/>
      </c>
      <c r="AK355" s="102" t="n">
        <f aca="false">AH355</f>
        <v>0</v>
      </c>
      <c r="AM355" s="103" t="n">
        <f aca="false">IF(AG355=$AM$3,IF($AM$4="借方残",AH355+AM354,AM354-AH355),IF(AJ355=$AM$3,IF($AM$4="借方残",AM354-AK355,AK355+AM354),AM354))</f>
        <v>0</v>
      </c>
      <c r="AO355" s="105" t="str">
        <f aca="false">IF($AO$3="","",IF(OR(AG355=$AO$3,AJ355=$AO$3),1,""))</f>
        <v/>
      </c>
      <c r="AP355" s="105" t="str">
        <f aca="false">IF(AO355=1,COUNTIF($AO$6:AO355,"=1"),"")</f>
        <v/>
      </c>
      <c r="AQ355" s="106" t="str">
        <f aca="false">IF($AO$3="","",IF(AG355=$AO$3,"借",IF(AJ355=$AO$3,"貸","")))</f>
        <v/>
      </c>
    </row>
    <row r="356" customFormat="false" ht="12" hidden="false" customHeight="false" outlineLevel="0" collapsed="false">
      <c r="AA356" s="52" t="n">
        <v>351</v>
      </c>
      <c r="AC356" s="52"/>
      <c r="AD356" s="94" t="str">
        <f aca="false">IF(AC356&lt;&gt;"",VLOOKUP(AC356,$P$5:W$120,8,0),"")</f>
        <v/>
      </c>
      <c r="AF356" s="52" t="str">
        <f aca="false">IF(ISERROR(VALUE(MID(AD356,1,3))),"",VALUE(MID(VLOOKUP(VALUE(MID(AD356,1,3)),$P$5:$W$120,4,0),1,3)))</f>
        <v/>
      </c>
      <c r="AG356" s="94" t="str">
        <f aca="false">IF(AF356&lt;&gt;"",VLOOKUP(AF356,$B$5:$L$106,11,0),"")</f>
        <v/>
      </c>
      <c r="AH356" s="88"/>
      <c r="AI356" s="52" t="str">
        <f aca="false">IF(ISERR(VALUE(MID(AD356,1,3))),"",VALUE(MID(VLOOKUP(VALUE(MID(AD356,1,3)),$P$5:$W$120,6,0),1,3)))</f>
        <v/>
      </c>
      <c r="AJ356" s="94" t="str">
        <f aca="false">IF(AI356&lt;&gt;"",VLOOKUP(AI356,$B$5:$L$106,11,0),"")</f>
        <v/>
      </c>
      <c r="AK356" s="102" t="n">
        <f aca="false">AH356</f>
        <v>0</v>
      </c>
      <c r="AM356" s="103" t="n">
        <f aca="false">IF(AG356=$AM$3,IF($AM$4="借方残",AH356+AM355,AM355-AH356),IF(AJ356=$AM$3,IF($AM$4="借方残",AM355-AK356,AK356+AM355),AM355))</f>
        <v>0</v>
      </c>
      <c r="AO356" s="105" t="str">
        <f aca="false">IF($AO$3="","",IF(OR(AG356=$AO$3,AJ356=$AO$3),1,""))</f>
        <v/>
      </c>
      <c r="AP356" s="105" t="str">
        <f aca="false">IF(AO356=1,COUNTIF($AO$6:AO356,"=1"),"")</f>
        <v/>
      </c>
      <c r="AQ356" s="106" t="str">
        <f aca="false">IF($AO$3="","",IF(AG356=$AO$3,"借",IF(AJ356=$AO$3,"貸","")))</f>
        <v/>
      </c>
    </row>
    <row r="357" customFormat="false" ht="12" hidden="false" customHeight="false" outlineLevel="0" collapsed="false">
      <c r="AA357" s="52" t="n">
        <v>352</v>
      </c>
      <c r="AC357" s="52"/>
      <c r="AD357" s="94" t="str">
        <f aca="false">IF(AC357&lt;&gt;"",VLOOKUP(AC357,$P$5:W$120,8,0),"")</f>
        <v/>
      </c>
      <c r="AF357" s="52" t="str">
        <f aca="false">IF(ISERROR(VALUE(MID(AD357,1,3))),"",VALUE(MID(VLOOKUP(VALUE(MID(AD357,1,3)),$P$5:$W$120,4,0),1,3)))</f>
        <v/>
      </c>
      <c r="AG357" s="94" t="str">
        <f aca="false">IF(AF357&lt;&gt;"",VLOOKUP(AF357,$B$5:$L$106,11,0),"")</f>
        <v/>
      </c>
      <c r="AH357" s="88"/>
      <c r="AI357" s="52" t="str">
        <f aca="false">IF(ISERR(VALUE(MID(AD357,1,3))),"",VALUE(MID(VLOOKUP(VALUE(MID(AD357,1,3)),$P$5:$W$120,6,0),1,3)))</f>
        <v/>
      </c>
      <c r="AJ357" s="94" t="str">
        <f aca="false">IF(AI357&lt;&gt;"",VLOOKUP(AI357,$B$5:$L$106,11,0),"")</f>
        <v/>
      </c>
      <c r="AK357" s="102" t="n">
        <f aca="false">AH357</f>
        <v>0</v>
      </c>
      <c r="AM357" s="103" t="n">
        <f aca="false">IF(AG357=$AM$3,IF($AM$4="借方残",AH357+AM356,AM356-AH357),IF(AJ357=$AM$3,IF($AM$4="借方残",AM356-AK357,AK357+AM356),AM356))</f>
        <v>0</v>
      </c>
      <c r="AO357" s="105" t="str">
        <f aca="false">IF($AO$3="","",IF(OR(AG357=$AO$3,AJ357=$AO$3),1,""))</f>
        <v/>
      </c>
      <c r="AP357" s="105" t="str">
        <f aca="false">IF(AO357=1,COUNTIF($AO$6:AO357,"=1"),"")</f>
        <v/>
      </c>
      <c r="AQ357" s="106" t="str">
        <f aca="false">IF($AO$3="","",IF(AG357=$AO$3,"借",IF(AJ357=$AO$3,"貸","")))</f>
        <v/>
      </c>
    </row>
    <row r="358" customFormat="false" ht="12" hidden="false" customHeight="false" outlineLevel="0" collapsed="false">
      <c r="AA358" s="52" t="n">
        <v>353</v>
      </c>
      <c r="AC358" s="52"/>
      <c r="AD358" s="94" t="str">
        <f aca="false">IF(AC358&lt;&gt;"",VLOOKUP(AC358,$P$5:W$120,8,0),"")</f>
        <v/>
      </c>
      <c r="AF358" s="52" t="str">
        <f aca="false">IF(ISERROR(VALUE(MID(AD358,1,3))),"",VALUE(MID(VLOOKUP(VALUE(MID(AD358,1,3)),$P$5:$W$120,4,0),1,3)))</f>
        <v/>
      </c>
      <c r="AG358" s="94" t="str">
        <f aca="false">IF(AF358&lt;&gt;"",VLOOKUP(AF358,$B$5:$L$106,11,0),"")</f>
        <v/>
      </c>
      <c r="AH358" s="88"/>
      <c r="AI358" s="52" t="str">
        <f aca="false">IF(ISERR(VALUE(MID(AD358,1,3))),"",VALUE(MID(VLOOKUP(VALUE(MID(AD358,1,3)),$P$5:$W$120,6,0),1,3)))</f>
        <v/>
      </c>
      <c r="AJ358" s="94" t="str">
        <f aca="false">IF(AI358&lt;&gt;"",VLOOKUP(AI358,$B$5:$L$106,11,0),"")</f>
        <v/>
      </c>
      <c r="AK358" s="102" t="n">
        <f aca="false">AH358</f>
        <v>0</v>
      </c>
      <c r="AM358" s="103" t="n">
        <f aca="false">IF(AG358=$AM$3,IF($AM$4="借方残",AH358+AM357,AM357-AH358),IF(AJ358=$AM$3,IF($AM$4="借方残",AM357-AK358,AK358+AM357),AM357))</f>
        <v>0</v>
      </c>
      <c r="AO358" s="105" t="str">
        <f aca="false">IF($AO$3="","",IF(OR(AG358=$AO$3,AJ358=$AO$3),1,""))</f>
        <v/>
      </c>
      <c r="AP358" s="105" t="str">
        <f aca="false">IF(AO358=1,COUNTIF($AO$6:AO358,"=1"),"")</f>
        <v/>
      </c>
      <c r="AQ358" s="106" t="str">
        <f aca="false">IF($AO$3="","",IF(AG358=$AO$3,"借",IF(AJ358=$AO$3,"貸","")))</f>
        <v/>
      </c>
    </row>
    <row r="359" customFormat="false" ht="12" hidden="false" customHeight="false" outlineLevel="0" collapsed="false">
      <c r="AA359" s="52" t="n">
        <v>354</v>
      </c>
      <c r="AC359" s="52"/>
      <c r="AD359" s="94" t="str">
        <f aca="false">IF(AC359&lt;&gt;"",VLOOKUP(AC359,$P$5:W$120,8,0),"")</f>
        <v/>
      </c>
      <c r="AF359" s="52" t="str">
        <f aca="false">IF(ISERROR(VALUE(MID(AD359,1,3))),"",VALUE(MID(VLOOKUP(VALUE(MID(AD359,1,3)),$P$5:$W$120,4,0),1,3)))</f>
        <v/>
      </c>
      <c r="AG359" s="94" t="str">
        <f aca="false">IF(AF359&lt;&gt;"",VLOOKUP(AF359,$B$5:$L$106,11,0),"")</f>
        <v/>
      </c>
      <c r="AH359" s="88"/>
      <c r="AI359" s="52" t="str">
        <f aca="false">IF(ISERR(VALUE(MID(AD359,1,3))),"",VALUE(MID(VLOOKUP(VALUE(MID(AD359,1,3)),$P$5:$W$120,6,0),1,3)))</f>
        <v/>
      </c>
      <c r="AJ359" s="94" t="str">
        <f aca="false">IF(AI359&lt;&gt;"",VLOOKUP(AI359,$B$5:$L$106,11,0),"")</f>
        <v/>
      </c>
      <c r="AK359" s="102" t="n">
        <f aca="false">AH359</f>
        <v>0</v>
      </c>
      <c r="AM359" s="103" t="n">
        <f aca="false">IF(AG359=$AM$3,IF($AM$4="借方残",AH359+AM358,AM358-AH359),IF(AJ359=$AM$3,IF($AM$4="借方残",AM358-AK359,AK359+AM358),AM358))</f>
        <v>0</v>
      </c>
      <c r="AO359" s="105" t="str">
        <f aca="false">IF($AO$3="","",IF(OR(AG359=$AO$3,AJ359=$AO$3),1,""))</f>
        <v/>
      </c>
      <c r="AP359" s="105" t="str">
        <f aca="false">IF(AO359=1,COUNTIF($AO$6:AO359,"=1"),"")</f>
        <v/>
      </c>
      <c r="AQ359" s="106" t="str">
        <f aca="false">IF($AO$3="","",IF(AG359=$AO$3,"借",IF(AJ359=$AO$3,"貸","")))</f>
        <v/>
      </c>
    </row>
    <row r="360" customFormat="false" ht="12" hidden="false" customHeight="false" outlineLevel="0" collapsed="false">
      <c r="AA360" s="52" t="n">
        <v>355</v>
      </c>
      <c r="AC360" s="52"/>
      <c r="AD360" s="94" t="str">
        <f aca="false">IF(AC360&lt;&gt;"",VLOOKUP(AC360,$P$5:W$120,8,0),"")</f>
        <v/>
      </c>
      <c r="AF360" s="52" t="str">
        <f aca="false">IF(ISERROR(VALUE(MID(AD360,1,3))),"",VALUE(MID(VLOOKUP(VALUE(MID(AD360,1,3)),$P$5:$W$120,4,0),1,3)))</f>
        <v/>
      </c>
      <c r="AG360" s="94" t="str">
        <f aca="false">IF(AF360&lt;&gt;"",VLOOKUP(AF360,$B$5:$L$106,11,0),"")</f>
        <v/>
      </c>
      <c r="AH360" s="88"/>
      <c r="AI360" s="52" t="str">
        <f aca="false">IF(ISERR(VALUE(MID(AD360,1,3))),"",VALUE(MID(VLOOKUP(VALUE(MID(AD360,1,3)),$P$5:$W$120,6,0),1,3)))</f>
        <v/>
      </c>
      <c r="AJ360" s="94" t="str">
        <f aca="false">IF(AI360&lt;&gt;"",VLOOKUP(AI360,$B$5:$L$106,11,0),"")</f>
        <v/>
      </c>
      <c r="AK360" s="102" t="n">
        <f aca="false">AH360</f>
        <v>0</v>
      </c>
      <c r="AM360" s="103" t="n">
        <f aca="false">IF(AG360=$AM$3,IF($AM$4="借方残",AH360+AM359,AM359-AH360),IF(AJ360=$AM$3,IF($AM$4="借方残",AM359-AK360,AK360+AM359),AM359))</f>
        <v>0</v>
      </c>
      <c r="AO360" s="105" t="str">
        <f aca="false">IF($AO$3="","",IF(OR(AG360=$AO$3,AJ360=$AO$3),1,""))</f>
        <v/>
      </c>
      <c r="AP360" s="105" t="str">
        <f aca="false">IF(AO360=1,COUNTIF($AO$6:AO360,"=1"),"")</f>
        <v/>
      </c>
      <c r="AQ360" s="106" t="str">
        <f aca="false">IF($AO$3="","",IF(AG360=$AO$3,"借",IF(AJ360=$AO$3,"貸","")))</f>
        <v/>
      </c>
    </row>
    <row r="361" customFormat="false" ht="12" hidden="false" customHeight="false" outlineLevel="0" collapsed="false">
      <c r="AA361" s="52" t="n">
        <v>356</v>
      </c>
      <c r="AC361" s="52"/>
      <c r="AD361" s="94" t="str">
        <f aca="false">IF(AC361&lt;&gt;"",VLOOKUP(AC361,$P$5:W$120,8,0),"")</f>
        <v/>
      </c>
      <c r="AF361" s="52" t="str">
        <f aca="false">IF(ISERROR(VALUE(MID(AD361,1,3))),"",VALUE(MID(VLOOKUP(VALUE(MID(AD361,1,3)),$P$5:$W$120,4,0),1,3)))</f>
        <v/>
      </c>
      <c r="AG361" s="94" t="str">
        <f aca="false">IF(AF361&lt;&gt;"",VLOOKUP(AF361,$B$5:$L$106,11,0),"")</f>
        <v/>
      </c>
      <c r="AH361" s="88"/>
      <c r="AI361" s="52" t="str">
        <f aca="false">IF(ISERR(VALUE(MID(AD361,1,3))),"",VALUE(MID(VLOOKUP(VALUE(MID(AD361,1,3)),$P$5:$W$120,6,0),1,3)))</f>
        <v/>
      </c>
      <c r="AJ361" s="94" t="str">
        <f aca="false">IF(AI361&lt;&gt;"",VLOOKUP(AI361,$B$5:$L$106,11,0),"")</f>
        <v/>
      </c>
      <c r="AK361" s="102" t="n">
        <f aca="false">AH361</f>
        <v>0</v>
      </c>
      <c r="AM361" s="103" t="n">
        <f aca="false">IF(AG361=$AM$3,IF($AM$4="借方残",AH361+AM360,AM360-AH361),IF(AJ361=$AM$3,IF($AM$4="借方残",AM360-AK361,AK361+AM360),AM360))</f>
        <v>0</v>
      </c>
      <c r="AO361" s="105" t="str">
        <f aca="false">IF($AO$3="","",IF(OR(AG361=$AO$3,AJ361=$AO$3),1,""))</f>
        <v/>
      </c>
      <c r="AP361" s="105" t="str">
        <f aca="false">IF(AO361=1,COUNTIF($AO$6:AO361,"=1"),"")</f>
        <v/>
      </c>
      <c r="AQ361" s="106" t="str">
        <f aca="false">IF($AO$3="","",IF(AG361=$AO$3,"借",IF(AJ361=$AO$3,"貸","")))</f>
        <v/>
      </c>
    </row>
    <row r="362" customFormat="false" ht="12" hidden="false" customHeight="false" outlineLevel="0" collapsed="false">
      <c r="AA362" s="52" t="n">
        <v>357</v>
      </c>
      <c r="AC362" s="52"/>
      <c r="AD362" s="94" t="str">
        <f aca="false">IF(AC362&lt;&gt;"",VLOOKUP(AC362,$P$5:W$120,8,0),"")</f>
        <v/>
      </c>
      <c r="AF362" s="52" t="str">
        <f aca="false">IF(ISERROR(VALUE(MID(AD362,1,3))),"",VALUE(MID(VLOOKUP(VALUE(MID(AD362,1,3)),$P$5:$W$120,4,0),1,3)))</f>
        <v/>
      </c>
      <c r="AG362" s="94" t="str">
        <f aca="false">IF(AF362&lt;&gt;"",VLOOKUP(AF362,$B$5:$L$106,11,0),"")</f>
        <v/>
      </c>
      <c r="AH362" s="88"/>
      <c r="AI362" s="52" t="str">
        <f aca="false">IF(ISERR(VALUE(MID(AD362,1,3))),"",VALUE(MID(VLOOKUP(VALUE(MID(AD362,1,3)),$P$5:$W$120,6,0),1,3)))</f>
        <v/>
      </c>
      <c r="AJ362" s="94" t="str">
        <f aca="false">IF(AI362&lt;&gt;"",VLOOKUP(AI362,$B$5:$L$106,11,0),"")</f>
        <v/>
      </c>
      <c r="AK362" s="102" t="n">
        <f aca="false">AH362</f>
        <v>0</v>
      </c>
      <c r="AM362" s="103" t="n">
        <f aca="false">IF(AG362=$AM$3,IF($AM$4="借方残",AH362+AM361,AM361-AH362),IF(AJ362=$AM$3,IF($AM$4="借方残",AM361-AK362,AK362+AM361),AM361))</f>
        <v>0</v>
      </c>
      <c r="AO362" s="105" t="str">
        <f aca="false">IF($AO$3="","",IF(OR(AG362=$AO$3,AJ362=$AO$3),1,""))</f>
        <v/>
      </c>
      <c r="AP362" s="105" t="str">
        <f aca="false">IF(AO362=1,COUNTIF($AO$6:AO362,"=1"),"")</f>
        <v/>
      </c>
      <c r="AQ362" s="106" t="str">
        <f aca="false">IF($AO$3="","",IF(AG362=$AO$3,"借",IF(AJ362=$AO$3,"貸","")))</f>
        <v/>
      </c>
    </row>
    <row r="363" customFormat="false" ht="12" hidden="false" customHeight="false" outlineLevel="0" collapsed="false">
      <c r="AA363" s="52" t="n">
        <v>358</v>
      </c>
      <c r="AC363" s="52"/>
      <c r="AD363" s="94" t="str">
        <f aca="false">IF(AC363&lt;&gt;"",VLOOKUP(AC363,$P$5:W$120,8,0),"")</f>
        <v/>
      </c>
      <c r="AF363" s="52" t="str">
        <f aca="false">IF(ISERROR(VALUE(MID(AD363,1,3))),"",VALUE(MID(VLOOKUP(VALUE(MID(AD363,1,3)),$P$5:$W$120,4,0),1,3)))</f>
        <v/>
      </c>
      <c r="AG363" s="94" t="str">
        <f aca="false">IF(AF363&lt;&gt;"",VLOOKUP(AF363,$B$5:$L$106,11,0),"")</f>
        <v/>
      </c>
      <c r="AH363" s="88"/>
      <c r="AI363" s="52" t="str">
        <f aca="false">IF(ISERR(VALUE(MID(AD363,1,3))),"",VALUE(MID(VLOOKUP(VALUE(MID(AD363,1,3)),$P$5:$W$120,6,0),1,3)))</f>
        <v/>
      </c>
      <c r="AJ363" s="94" t="str">
        <f aca="false">IF(AI363&lt;&gt;"",VLOOKUP(AI363,$B$5:$L$106,11,0),"")</f>
        <v/>
      </c>
      <c r="AK363" s="102" t="n">
        <f aca="false">AH363</f>
        <v>0</v>
      </c>
      <c r="AM363" s="103" t="n">
        <f aca="false">IF(AG363=$AM$3,IF($AM$4="借方残",AH363+AM362,AM362-AH363),IF(AJ363=$AM$3,IF($AM$4="借方残",AM362-AK363,AK363+AM362),AM362))</f>
        <v>0</v>
      </c>
      <c r="AO363" s="105" t="str">
        <f aca="false">IF($AO$3="","",IF(OR(AG363=$AO$3,AJ363=$AO$3),1,""))</f>
        <v/>
      </c>
      <c r="AP363" s="105" t="str">
        <f aca="false">IF(AO363=1,COUNTIF($AO$6:AO363,"=1"),"")</f>
        <v/>
      </c>
      <c r="AQ363" s="106" t="str">
        <f aca="false">IF($AO$3="","",IF(AG363=$AO$3,"借",IF(AJ363=$AO$3,"貸","")))</f>
        <v/>
      </c>
    </row>
    <row r="364" customFormat="false" ht="12" hidden="false" customHeight="false" outlineLevel="0" collapsed="false">
      <c r="AA364" s="52" t="n">
        <v>359</v>
      </c>
      <c r="AC364" s="52"/>
      <c r="AD364" s="94" t="str">
        <f aca="false">IF(AC364&lt;&gt;"",VLOOKUP(AC364,$P$5:W$120,8,0),"")</f>
        <v/>
      </c>
      <c r="AF364" s="52" t="str">
        <f aca="false">IF(ISERROR(VALUE(MID(AD364,1,3))),"",VALUE(MID(VLOOKUP(VALUE(MID(AD364,1,3)),$P$5:$W$120,4,0),1,3)))</f>
        <v/>
      </c>
      <c r="AG364" s="94" t="str">
        <f aca="false">IF(AF364&lt;&gt;"",VLOOKUP(AF364,$B$5:$L$106,11,0),"")</f>
        <v/>
      </c>
      <c r="AH364" s="88"/>
      <c r="AI364" s="52" t="str">
        <f aca="false">IF(ISERR(VALUE(MID(AD364,1,3))),"",VALUE(MID(VLOOKUP(VALUE(MID(AD364,1,3)),$P$5:$W$120,6,0),1,3)))</f>
        <v/>
      </c>
      <c r="AJ364" s="94" t="str">
        <f aca="false">IF(AI364&lt;&gt;"",VLOOKUP(AI364,$B$5:$L$106,11,0),"")</f>
        <v/>
      </c>
      <c r="AK364" s="102" t="n">
        <f aca="false">AH364</f>
        <v>0</v>
      </c>
      <c r="AM364" s="103" t="n">
        <f aca="false">IF(AG364=$AM$3,IF($AM$4="借方残",AH364+AM363,AM363-AH364),IF(AJ364=$AM$3,IF($AM$4="借方残",AM363-AK364,AK364+AM363),AM363))</f>
        <v>0</v>
      </c>
      <c r="AO364" s="105" t="str">
        <f aca="false">IF($AO$3="","",IF(OR(AG364=$AO$3,AJ364=$AO$3),1,""))</f>
        <v/>
      </c>
      <c r="AP364" s="105" t="str">
        <f aca="false">IF(AO364=1,COUNTIF($AO$6:AO364,"=1"),"")</f>
        <v/>
      </c>
      <c r="AQ364" s="106" t="str">
        <f aca="false">IF($AO$3="","",IF(AG364=$AO$3,"借",IF(AJ364=$AO$3,"貸","")))</f>
        <v/>
      </c>
    </row>
    <row r="365" customFormat="false" ht="12" hidden="false" customHeight="false" outlineLevel="0" collapsed="false">
      <c r="AA365" s="52" t="n">
        <v>360</v>
      </c>
      <c r="AC365" s="52"/>
      <c r="AD365" s="94" t="str">
        <f aca="false">IF(AC365&lt;&gt;"",VLOOKUP(AC365,$P$5:W$120,8,0),"")</f>
        <v/>
      </c>
      <c r="AF365" s="52" t="str">
        <f aca="false">IF(ISERROR(VALUE(MID(AD365,1,3))),"",VALUE(MID(VLOOKUP(VALUE(MID(AD365,1,3)),$P$5:$W$120,4,0),1,3)))</f>
        <v/>
      </c>
      <c r="AG365" s="94" t="str">
        <f aca="false">IF(AF365&lt;&gt;"",VLOOKUP(AF365,$B$5:$L$106,11,0),"")</f>
        <v/>
      </c>
      <c r="AH365" s="88"/>
      <c r="AI365" s="52" t="str">
        <f aca="false">IF(ISERR(VALUE(MID(AD365,1,3))),"",VALUE(MID(VLOOKUP(VALUE(MID(AD365,1,3)),$P$5:$W$120,6,0),1,3)))</f>
        <v/>
      </c>
      <c r="AJ365" s="94" t="str">
        <f aca="false">IF(AI365&lt;&gt;"",VLOOKUP(AI365,$B$5:$L$106,11,0),"")</f>
        <v/>
      </c>
      <c r="AK365" s="102" t="n">
        <f aca="false">AH365</f>
        <v>0</v>
      </c>
      <c r="AM365" s="103" t="n">
        <f aca="false">IF(AG365=$AM$3,IF($AM$4="借方残",AH365+AM364,AM364-AH365),IF(AJ365=$AM$3,IF($AM$4="借方残",AM364-AK365,AK365+AM364),AM364))</f>
        <v>0</v>
      </c>
      <c r="AO365" s="105" t="str">
        <f aca="false">IF($AO$3="","",IF(OR(AG365=$AO$3,AJ365=$AO$3),1,""))</f>
        <v/>
      </c>
      <c r="AP365" s="105" t="str">
        <f aca="false">IF(AO365=1,COUNTIF($AO$6:AO365,"=1"),"")</f>
        <v/>
      </c>
      <c r="AQ365" s="106" t="str">
        <f aca="false">IF($AO$3="","",IF(AG365=$AO$3,"借",IF(AJ365=$AO$3,"貸","")))</f>
        <v/>
      </c>
    </row>
    <row r="366" customFormat="false" ht="12" hidden="false" customHeight="false" outlineLevel="0" collapsed="false">
      <c r="AA366" s="52" t="n">
        <v>361</v>
      </c>
      <c r="AC366" s="52"/>
      <c r="AD366" s="94" t="str">
        <f aca="false">IF(AC366&lt;&gt;"",VLOOKUP(AC366,$P$5:W$120,8,0),"")</f>
        <v/>
      </c>
      <c r="AF366" s="52" t="str">
        <f aca="false">IF(ISERROR(VALUE(MID(AD366,1,3))),"",VALUE(MID(VLOOKUP(VALUE(MID(AD366,1,3)),$P$5:$W$120,4,0),1,3)))</f>
        <v/>
      </c>
      <c r="AG366" s="94" t="str">
        <f aca="false">IF(AF366&lt;&gt;"",VLOOKUP(AF366,$B$5:$L$106,11,0),"")</f>
        <v/>
      </c>
      <c r="AH366" s="88"/>
      <c r="AI366" s="52" t="str">
        <f aca="false">IF(ISERR(VALUE(MID(AD366,1,3))),"",VALUE(MID(VLOOKUP(VALUE(MID(AD366,1,3)),$P$5:$W$120,6,0),1,3)))</f>
        <v/>
      </c>
      <c r="AJ366" s="94" t="str">
        <f aca="false">IF(AI366&lt;&gt;"",VLOOKUP(AI366,$B$5:$L$106,11,0),"")</f>
        <v/>
      </c>
      <c r="AK366" s="102" t="n">
        <f aca="false">AH366</f>
        <v>0</v>
      </c>
      <c r="AM366" s="103" t="n">
        <f aca="false">IF(AG366=$AM$3,IF($AM$4="借方残",AH366+AM365,AM365-AH366),IF(AJ366=$AM$3,IF($AM$4="借方残",AM365-AK366,AK366+AM365),AM365))</f>
        <v>0</v>
      </c>
      <c r="AO366" s="105" t="str">
        <f aca="false">IF($AO$3="","",IF(OR(AG366=$AO$3,AJ366=$AO$3),1,""))</f>
        <v/>
      </c>
      <c r="AP366" s="105" t="str">
        <f aca="false">IF(AO366=1,COUNTIF($AO$6:AO366,"=1"),"")</f>
        <v/>
      </c>
      <c r="AQ366" s="106" t="str">
        <f aca="false">IF($AO$3="","",IF(AG366=$AO$3,"借",IF(AJ366=$AO$3,"貸","")))</f>
        <v/>
      </c>
    </row>
    <row r="367" customFormat="false" ht="12" hidden="false" customHeight="false" outlineLevel="0" collapsed="false">
      <c r="AA367" s="52" t="n">
        <v>362</v>
      </c>
      <c r="AC367" s="52"/>
      <c r="AD367" s="94" t="str">
        <f aca="false">IF(AC367&lt;&gt;"",VLOOKUP(AC367,$P$5:W$120,8,0),"")</f>
        <v/>
      </c>
      <c r="AF367" s="52" t="str">
        <f aca="false">IF(ISERROR(VALUE(MID(AD367,1,3))),"",VALUE(MID(VLOOKUP(VALUE(MID(AD367,1,3)),$P$5:$W$120,4,0),1,3)))</f>
        <v/>
      </c>
      <c r="AG367" s="94" t="str">
        <f aca="false">IF(AF367&lt;&gt;"",VLOOKUP(AF367,$B$5:$L$106,11,0),"")</f>
        <v/>
      </c>
      <c r="AH367" s="88"/>
      <c r="AI367" s="52" t="str">
        <f aca="false">IF(ISERR(VALUE(MID(AD367,1,3))),"",VALUE(MID(VLOOKUP(VALUE(MID(AD367,1,3)),$P$5:$W$120,6,0),1,3)))</f>
        <v/>
      </c>
      <c r="AJ367" s="94" t="str">
        <f aca="false">IF(AI367&lt;&gt;"",VLOOKUP(AI367,$B$5:$L$106,11,0),"")</f>
        <v/>
      </c>
      <c r="AK367" s="102" t="n">
        <f aca="false">AH367</f>
        <v>0</v>
      </c>
      <c r="AM367" s="103" t="n">
        <f aca="false">IF(AG367=$AM$3,IF($AM$4="借方残",AH367+AM366,AM366-AH367),IF(AJ367=$AM$3,IF($AM$4="借方残",AM366-AK367,AK367+AM366),AM366))</f>
        <v>0</v>
      </c>
      <c r="AO367" s="105" t="str">
        <f aca="false">IF($AO$3="","",IF(OR(AG367=$AO$3,AJ367=$AO$3),1,""))</f>
        <v/>
      </c>
      <c r="AP367" s="105" t="str">
        <f aca="false">IF(AO367=1,COUNTIF($AO$6:AO367,"=1"),"")</f>
        <v/>
      </c>
      <c r="AQ367" s="106" t="str">
        <f aca="false">IF($AO$3="","",IF(AG367=$AO$3,"借",IF(AJ367=$AO$3,"貸","")))</f>
        <v/>
      </c>
    </row>
    <row r="368" customFormat="false" ht="12" hidden="false" customHeight="false" outlineLevel="0" collapsed="false">
      <c r="AA368" s="52" t="n">
        <v>363</v>
      </c>
      <c r="AC368" s="52"/>
      <c r="AD368" s="94" t="str">
        <f aca="false">IF(AC368&lt;&gt;"",VLOOKUP(AC368,$P$5:W$120,8,0),"")</f>
        <v/>
      </c>
      <c r="AF368" s="52" t="str">
        <f aca="false">IF(ISERROR(VALUE(MID(AD368,1,3))),"",VALUE(MID(VLOOKUP(VALUE(MID(AD368,1,3)),$P$5:$W$120,4,0),1,3)))</f>
        <v/>
      </c>
      <c r="AG368" s="94" t="str">
        <f aca="false">IF(AF368&lt;&gt;"",VLOOKUP(AF368,$B$5:$L$106,11,0),"")</f>
        <v/>
      </c>
      <c r="AH368" s="88"/>
      <c r="AI368" s="52" t="str">
        <f aca="false">IF(ISERR(VALUE(MID(AD368,1,3))),"",VALUE(MID(VLOOKUP(VALUE(MID(AD368,1,3)),$P$5:$W$120,6,0),1,3)))</f>
        <v/>
      </c>
      <c r="AJ368" s="94" t="str">
        <f aca="false">IF(AI368&lt;&gt;"",VLOOKUP(AI368,$B$5:$L$106,11,0),"")</f>
        <v/>
      </c>
      <c r="AK368" s="102" t="n">
        <f aca="false">AH368</f>
        <v>0</v>
      </c>
      <c r="AM368" s="103" t="n">
        <f aca="false">IF(AG368=$AM$3,IF($AM$4="借方残",AH368+AM367,AM367-AH368),IF(AJ368=$AM$3,IF($AM$4="借方残",AM367-AK368,AK368+AM367),AM367))</f>
        <v>0</v>
      </c>
      <c r="AO368" s="105" t="str">
        <f aca="false">IF($AO$3="","",IF(OR(AG368=$AO$3,AJ368=$AO$3),1,""))</f>
        <v/>
      </c>
      <c r="AP368" s="105" t="str">
        <f aca="false">IF(AO368=1,COUNTIF($AO$6:AO368,"=1"),"")</f>
        <v/>
      </c>
      <c r="AQ368" s="106" t="str">
        <f aca="false">IF($AO$3="","",IF(AG368=$AO$3,"借",IF(AJ368=$AO$3,"貸","")))</f>
        <v/>
      </c>
    </row>
    <row r="369" customFormat="false" ht="12" hidden="false" customHeight="false" outlineLevel="0" collapsed="false">
      <c r="AA369" s="52" t="n">
        <v>364</v>
      </c>
      <c r="AC369" s="52"/>
      <c r="AD369" s="94" t="str">
        <f aca="false">IF(AC369&lt;&gt;"",VLOOKUP(AC369,$P$5:W$120,8,0),"")</f>
        <v/>
      </c>
      <c r="AF369" s="52" t="str">
        <f aca="false">IF(ISERROR(VALUE(MID(AD369,1,3))),"",VALUE(MID(VLOOKUP(VALUE(MID(AD369,1,3)),$P$5:$W$120,4,0),1,3)))</f>
        <v/>
      </c>
      <c r="AG369" s="94" t="str">
        <f aca="false">IF(AF369&lt;&gt;"",VLOOKUP(AF369,$B$5:$L$106,11,0),"")</f>
        <v/>
      </c>
      <c r="AH369" s="88"/>
      <c r="AI369" s="52" t="str">
        <f aca="false">IF(ISERR(VALUE(MID(AD369,1,3))),"",VALUE(MID(VLOOKUP(VALUE(MID(AD369,1,3)),$P$5:$W$120,6,0),1,3)))</f>
        <v/>
      </c>
      <c r="AJ369" s="94" t="str">
        <f aca="false">IF(AI369&lt;&gt;"",VLOOKUP(AI369,$B$5:$L$106,11,0),"")</f>
        <v/>
      </c>
      <c r="AK369" s="102" t="n">
        <f aca="false">AH369</f>
        <v>0</v>
      </c>
      <c r="AM369" s="103" t="n">
        <f aca="false">IF(AG369=$AM$3,IF($AM$4="借方残",AH369+AM368,AM368-AH369),IF(AJ369=$AM$3,IF($AM$4="借方残",AM368-AK369,AK369+AM368),AM368))</f>
        <v>0</v>
      </c>
      <c r="AO369" s="105" t="str">
        <f aca="false">IF($AO$3="","",IF(OR(AG369=$AO$3,AJ369=$AO$3),1,""))</f>
        <v/>
      </c>
      <c r="AP369" s="105" t="str">
        <f aca="false">IF(AO369=1,COUNTIF($AO$6:AO369,"=1"),"")</f>
        <v/>
      </c>
      <c r="AQ369" s="106" t="str">
        <f aca="false">IF($AO$3="","",IF(AG369=$AO$3,"借",IF(AJ369=$AO$3,"貸","")))</f>
        <v/>
      </c>
    </row>
    <row r="370" customFormat="false" ht="12" hidden="false" customHeight="false" outlineLevel="0" collapsed="false">
      <c r="AA370" s="52" t="n">
        <v>365</v>
      </c>
      <c r="AC370" s="52"/>
      <c r="AD370" s="94" t="str">
        <f aca="false">IF(AC370&lt;&gt;"",VLOOKUP(AC370,$P$5:W$120,8,0),"")</f>
        <v/>
      </c>
      <c r="AF370" s="52" t="str">
        <f aca="false">IF(ISERROR(VALUE(MID(AD370,1,3))),"",VALUE(MID(VLOOKUP(VALUE(MID(AD370,1,3)),$P$5:$W$120,4,0),1,3)))</f>
        <v/>
      </c>
      <c r="AG370" s="94" t="str">
        <f aca="false">IF(AF370&lt;&gt;"",VLOOKUP(AF370,$B$5:$L$106,11,0),"")</f>
        <v/>
      </c>
      <c r="AH370" s="88"/>
      <c r="AI370" s="52" t="str">
        <f aca="false">IF(ISERR(VALUE(MID(AD370,1,3))),"",VALUE(MID(VLOOKUP(VALUE(MID(AD370,1,3)),$P$5:$W$120,6,0),1,3)))</f>
        <v/>
      </c>
      <c r="AJ370" s="94" t="str">
        <f aca="false">IF(AI370&lt;&gt;"",VLOOKUP(AI370,$B$5:$L$106,11,0),"")</f>
        <v/>
      </c>
      <c r="AK370" s="102" t="n">
        <f aca="false">AH370</f>
        <v>0</v>
      </c>
      <c r="AM370" s="103" t="n">
        <f aca="false">IF(AG370=$AM$3,IF($AM$4="借方残",AH370+AM369,AM369-AH370),IF(AJ370=$AM$3,IF($AM$4="借方残",AM369-AK370,AK370+AM369),AM369))</f>
        <v>0</v>
      </c>
      <c r="AO370" s="105" t="str">
        <f aca="false">IF($AO$3="","",IF(OR(AG370=$AO$3,AJ370=$AO$3),1,""))</f>
        <v/>
      </c>
      <c r="AP370" s="105" t="str">
        <f aca="false">IF(AO370=1,COUNTIF($AO$6:AO370,"=1"),"")</f>
        <v/>
      </c>
      <c r="AQ370" s="106" t="str">
        <f aca="false">IF($AO$3="","",IF(AG370=$AO$3,"借",IF(AJ370=$AO$3,"貸","")))</f>
        <v/>
      </c>
    </row>
    <row r="371" customFormat="false" ht="12" hidden="false" customHeight="false" outlineLevel="0" collapsed="false">
      <c r="AA371" s="52" t="n">
        <v>366</v>
      </c>
      <c r="AC371" s="52"/>
      <c r="AD371" s="94" t="str">
        <f aca="false">IF(AC371&lt;&gt;"",VLOOKUP(AC371,$P$5:W$120,8,0),"")</f>
        <v/>
      </c>
      <c r="AF371" s="52" t="str">
        <f aca="false">IF(ISERROR(VALUE(MID(AD371,1,3))),"",VALUE(MID(VLOOKUP(VALUE(MID(AD371,1,3)),$P$5:$W$120,4,0),1,3)))</f>
        <v/>
      </c>
      <c r="AG371" s="94" t="str">
        <f aca="false">IF(AF371&lt;&gt;"",VLOOKUP(AF371,$B$5:$L$106,11,0),"")</f>
        <v/>
      </c>
      <c r="AH371" s="88"/>
      <c r="AI371" s="52" t="str">
        <f aca="false">IF(ISERR(VALUE(MID(AD371,1,3))),"",VALUE(MID(VLOOKUP(VALUE(MID(AD371,1,3)),$P$5:$W$120,6,0),1,3)))</f>
        <v/>
      </c>
      <c r="AJ371" s="94" t="str">
        <f aca="false">IF(AI371&lt;&gt;"",VLOOKUP(AI371,$B$5:$L$106,11,0),"")</f>
        <v/>
      </c>
      <c r="AK371" s="102" t="n">
        <f aca="false">AH371</f>
        <v>0</v>
      </c>
      <c r="AM371" s="103" t="n">
        <f aca="false">IF(AG371=$AM$3,IF($AM$4="借方残",AH371+AM370,AM370-AH371),IF(AJ371=$AM$3,IF($AM$4="借方残",AM370-AK371,AK371+AM370),AM370))</f>
        <v>0</v>
      </c>
      <c r="AO371" s="105" t="str">
        <f aca="false">IF($AO$3="","",IF(OR(AG371=$AO$3,AJ371=$AO$3),1,""))</f>
        <v/>
      </c>
      <c r="AP371" s="105" t="str">
        <f aca="false">IF(AO371=1,COUNTIF($AO$6:AO371,"=1"),"")</f>
        <v/>
      </c>
      <c r="AQ371" s="106" t="str">
        <f aca="false">IF($AO$3="","",IF(AG371=$AO$3,"借",IF(AJ371=$AO$3,"貸","")))</f>
        <v/>
      </c>
    </row>
    <row r="372" customFormat="false" ht="12" hidden="false" customHeight="false" outlineLevel="0" collapsed="false">
      <c r="AA372" s="52" t="n">
        <v>367</v>
      </c>
      <c r="AC372" s="52"/>
      <c r="AD372" s="94" t="str">
        <f aca="false">IF(AC372&lt;&gt;"",VLOOKUP(AC372,$P$5:W$120,8,0),"")</f>
        <v/>
      </c>
      <c r="AF372" s="52" t="str">
        <f aca="false">IF(ISERROR(VALUE(MID(AD372,1,3))),"",VALUE(MID(VLOOKUP(VALUE(MID(AD372,1,3)),$P$5:$W$120,4,0),1,3)))</f>
        <v/>
      </c>
      <c r="AG372" s="94" t="str">
        <f aca="false">IF(AF372&lt;&gt;"",VLOOKUP(AF372,$B$5:$L$106,11,0),"")</f>
        <v/>
      </c>
      <c r="AH372" s="88"/>
      <c r="AI372" s="52" t="str">
        <f aca="false">IF(ISERR(VALUE(MID(AD372,1,3))),"",VALUE(MID(VLOOKUP(VALUE(MID(AD372,1,3)),$P$5:$W$120,6,0),1,3)))</f>
        <v/>
      </c>
      <c r="AJ372" s="94" t="str">
        <f aca="false">IF(AI372&lt;&gt;"",VLOOKUP(AI372,$B$5:$L$106,11,0),"")</f>
        <v/>
      </c>
      <c r="AK372" s="102" t="n">
        <f aca="false">AH372</f>
        <v>0</v>
      </c>
      <c r="AM372" s="103" t="n">
        <f aca="false">IF(AG372=$AM$3,IF($AM$4="借方残",AH372+AM371,AM371-AH372),IF(AJ372=$AM$3,IF($AM$4="借方残",AM371-AK372,AK372+AM371),AM371))</f>
        <v>0</v>
      </c>
      <c r="AO372" s="105" t="str">
        <f aca="false">IF($AO$3="","",IF(OR(AG372=$AO$3,AJ372=$AO$3),1,""))</f>
        <v/>
      </c>
      <c r="AP372" s="105" t="str">
        <f aca="false">IF(AO372=1,COUNTIF($AO$6:AO372,"=1"),"")</f>
        <v/>
      </c>
      <c r="AQ372" s="106" t="str">
        <f aca="false">IF($AO$3="","",IF(AG372=$AO$3,"借",IF(AJ372=$AO$3,"貸","")))</f>
        <v/>
      </c>
    </row>
    <row r="373" customFormat="false" ht="12" hidden="false" customHeight="false" outlineLevel="0" collapsed="false">
      <c r="AA373" s="52" t="n">
        <v>368</v>
      </c>
      <c r="AC373" s="52"/>
      <c r="AD373" s="94" t="str">
        <f aca="false">IF(AC373&lt;&gt;"",VLOOKUP(AC373,$P$5:W$120,8,0),"")</f>
        <v/>
      </c>
      <c r="AF373" s="52" t="str">
        <f aca="false">IF(ISERROR(VALUE(MID(AD373,1,3))),"",VALUE(MID(VLOOKUP(VALUE(MID(AD373,1,3)),$P$5:$W$120,4,0),1,3)))</f>
        <v/>
      </c>
      <c r="AG373" s="94" t="str">
        <f aca="false">IF(AF373&lt;&gt;"",VLOOKUP(AF373,$B$5:$L$106,11,0),"")</f>
        <v/>
      </c>
      <c r="AH373" s="88"/>
      <c r="AI373" s="52" t="str">
        <f aca="false">IF(ISERR(VALUE(MID(AD373,1,3))),"",VALUE(MID(VLOOKUP(VALUE(MID(AD373,1,3)),$P$5:$W$120,6,0),1,3)))</f>
        <v/>
      </c>
      <c r="AJ373" s="94" t="str">
        <f aca="false">IF(AI373&lt;&gt;"",VLOOKUP(AI373,$B$5:$L$106,11,0),"")</f>
        <v/>
      </c>
      <c r="AK373" s="102" t="n">
        <f aca="false">AH373</f>
        <v>0</v>
      </c>
      <c r="AM373" s="103" t="n">
        <f aca="false">IF(AG373=$AM$3,IF($AM$4="借方残",AH373+AM372,AM372-AH373),IF(AJ373=$AM$3,IF($AM$4="借方残",AM372-AK373,AK373+AM372),AM372))</f>
        <v>0</v>
      </c>
      <c r="AO373" s="105" t="str">
        <f aca="false">IF($AO$3="","",IF(OR(AG373=$AO$3,AJ373=$AO$3),1,""))</f>
        <v/>
      </c>
      <c r="AP373" s="105" t="str">
        <f aca="false">IF(AO373=1,COUNTIF($AO$6:AO373,"=1"),"")</f>
        <v/>
      </c>
      <c r="AQ373" s="106" t="str">
        <f aca="false">IF($AO$3="","",IF(AG373=$AO$3,"借",IF(AJ373=$AO$3,"貸","")))</f>
        <v/>
      </c>
    </row>
    <row r="374" customFormat="false" ht="12" hidden="false" customHeight="false" outlineLevel="0" collapsed="false">
      <c r="AA374" s="52" t="n">
        <v>369</v>
      </c>
      <c r="AC374" s="52"/>
      <c r="AD374" s="94" t="str">
        <f aca="false">IF(AC374&lt;&gt;"",VLOOKUP(AC374,$P$5:W$120,8,0),"")</f>
        <v/>
      </c>
      <c r="AF374" s="52" t="str">
        <f aca="false">IF(ISERROR(VALUE(MID(AD374,1,3))),"",VALUE(MID(VLOOKUP(VALUE(MID(AD374,1,3)),$P$5:$W$120,4,0),1,3)))</f>
        <v/>
      </c>
      <c r="AG374" s="94" t="str">
        <f aca="false">IF(AF374&lt;&gt;"",VLOOKUP(AF374,$B$5:$L$106,11,0),"")</f>
        <v/>
      </c>
      <c r="AH374" s="88"/>
      <c r="AI374" s="52" t="str">
        <f aca="false">IF(ISERR(VALUE(MID(AD374,1,3))),"",VALUE(MID(VLOOKUP(VALUE(MID(AD374,1,3)),$P$5:$W$120,6,0),1,3)))</f>
        <v/>
      </c>
      <c r="AJ374" s="94" t="str">
        <f aca="false">IF(AI374&lt;&gt;"",VLOOKUP(AI374,$B$5:$L$106,11,0),"")</f>
        <v/>
      </c>
      <c r="AK374" s="102" t="n">
        <f aca="false">AH374</f>
        <v>0</v>
      </c>
      <c r="AM374" s="103" t="n">
        <f aca="false">IF(AG374=$AM$3,IF($AM$4="借方残",AH374+AM373,AM373-AH374),IF(AJ374=$AM$3,IF($AM$4="借方残",AM373-AK374,AK374+AM373),AM373))</f>
        <v>0</v>
      </c>
      <c r="AO374" s="105" t="str">
        <f aca="false">IF($AO$3="","",IF(OR(AG374=$AO$3,AJ374=$AO$3),1,""))</f>
        <v/>
      </c>
      <c r="AP374" s="105" t="str">
        <f aca="false">IF(AO374=1,COUNTIF($AO$6:AO374,"=1"),"")</f>
        <v/>
      </c>
      <c r="AQ374" s="106" t="str">
        <f aca="false">IF($AO$3="","",IF(AG374=$AO$3,"借",IF(AJ374=$AO$3,"貸","")))</f>
        <v/>
      </c>
    </row>
    <row r="375" customFormat="false" ht="12" hidden="false" customHeight="false" outlineLevel="0" collapsed="false">
      <c r="AA375" s="52" t="n">
        <v>370</v>
      </c>
      <c r="AC375" s="52"/>
      <c r="AD375" s="94" t="str">
        <f aca="false">IF(AC375&lt;&gt;"",VLOOKUP(AC375,$P$5:W$120,8,0),"")</f>
        <v/>
      </c>
      <c r="AF375" s="52" t="str">
        <f aca="false">IF(ISERROR(VALUE(MID(AD375,1,3))),"",VALUE(MID(VLOOKUP(VALUE(MID(AD375,1,3)),$P$5:$W$120,4,0),1,3)))</f>
        <v/>
      </c>
      <c r="AG375" s="94" t="str">
        <f aca="false">IF(AF375&lt;&gt;"",VLOOKUP(AF375,$B$5:$L$106,11,0),"")</f>
        <v/>
      </c>
      <c r="AH375" s="88"/>
      <c r="AI375" s="52" t="str">
        <f aca="false">IF(ISERR(VALUE(MID(AD375,1,3))),"",VALUE(MID(VLOOKUP(VALUE(MID(AD375,1,3)),$P$5:$W$120,6,0),1,3)))</f>
        <v/>
      </c>
      <c r="AJ375" s="94" t="str">
        <f aca="false">IF(AI375&lt;&gt;"",VLOOKUP(AI375,$B$5:$L$106,11,0),"")</f>
        <v/>
      </c>
      <c r="AK375" s="102" t="n">
        <f aca="false">AH375</f>
        <v>0</v>
      </c>
      <c r="AM375" s="103" t="n">
        <f aca="false">IF(AG375=$AM$3,IF($AM$4="借方残",AH375+AM374,AM374-AH375),IF(AJ375=$AM$3,IF($AM$4="借方残",AM374-AK375,AK375+AM374),AM374))</f>
        <v>0</v>
      </c>
      <c r="AO375" s="105" t="str">
        <f aca="false">IF($AO$3="","",IF(OR(AG375=$AO$3,AJ375=$AO$3),1,""))</f>
        <v/>
      </c>
      <c r="AP375" s="105" t="str">
        <f aca="false">IF(AO375=1,COUNTIF($AO$6:AO375,"=1"),"")</f>
        <v/>
      </c>
      <c r="AQ375" s="106" t="str">
        <f aca="false">IF($AO$3="","",IF(AG375=$AO$3,"借",IF(AJ375=$AO$3,"貸","")))</f>
        <v/>
      </c>
    </row>
    <row r="376" customFormat="false" ht="12" hidden="false" customHeight="false" outlineLevel="0" collapsed="false">
      <c r="AA376" s="52" t="n">
        <v>371</v>
      </c>
      <c r="AC376" s="52"/>
      <c r="AD376" s="94" t="str">
        <f aca="false">IF(AC376&lt;&gt;"",VLOOKUP(AC376,$P$5:W$120,8,0),"")</f>
        <v/>
      </c>
      <c r="AF376" s="52" t="str">
        <f aca="false">IF(ISERROR(VALUE(MID(AD376,1,3))),"",VALUE(MID(VLOOKUP(VALUE(MID(AD376,1,3)),$P$5:$W$120,4,0),1,3)))</f>
        <v/>
      </c>
      <c r="AG376" s="94" t="str">
        <f aca="false">IF(AF376&lt;&gt;"",VLOOKUP(AF376,$B$5:$L$106,11,0),"")</f>
        <v/>
      </c>
      <c r="AH376" s="88"/>
      <c r="AI376" s="52" t="str">
        <f aca="false">IF(ISERR(VALUE(MID(AD376,1,3))),"",VALUE(MID(VLOOKUP(VALUE(MID(AD376,1,3)),$P$5:$W$120,6,0),1,3)))</f>
        <v/>
      </c>
      <c r="AJ376" s="94" t="str">
        <f aca="false">IF(AI376&lt;&gt;"",VLOOKUP(AI376,$B$5:$L$106,11,0),"")</f>
        <v/>
      </c>
      <c r="AK376" s="102" t="n">
        <f aca="false">AH376</f>
        <v>0</v>
      </c>
      <c r="AM376" s="103" t="n">
        <f aca="false">IF(AG376=$AM$3,IF($AM$4="借方残",AH376+AM375,AM375-AH376),IF(AJ376=$AM$3,IF($AM$4="借方残",AM375-AK376,AK376+AM375),AM375))</f>
        <v>0</v>
      </c>
      <c r="AO376" s="105" t="str">
        <f aca="false">IF($AO$3="","",IF(OR(AG376=$AO$3,AJ376=$AO$3),1,""))</f>
        <v/>
      </c>
      <c r="AP376" s="105" t="str">
        <f aca="false">IF(AO376=1,COUNTIF($AO$6:AO376,"=1"),"")</f>
        <v/>
      </c>
      <c r="AQ376" s="106" t="str">
        <f aca="false">IF($AO$3="","",IF(AG376=$AO$3,"借",IF(AJ376=$AO$3,"貸","")))</f>
        <v/>
      </c>
    </row>
    <row r="377" customFormat="false" ht="12" hidden="false" customHeight="false" outlineLevel="0" collapsed="false">
      <c r="AA377" s="52" t="n">
        <v>372</v>
      </c>
      <c r="AC377" s="52"/>
      <c r="AD377" s="94" t="str">
        <f aca="false">IF(AC377&lt;&gt;"",VLOOKUP(AC377,$P$5:W$120,8,0),"")</f>
        <v/>
      </c>
      <c r="AF377" s="52" t="str">
        <f aca="false">IF(ISERROR(VALUE(MID(AD377,1,3))),"",VALUE(MID(VLOOKUP(VALUE(MID(AD377,1,3)),$P$5:$W$120,4,0),1,3)))</f>
        <v/>
      </c>
      <c r="AG377" s="94" t="str">
        <f aca="false">IF(AF377&lt;&gt;"",VLOOKUP(AF377,$B$5:$L$106,11,0),"")</f>
        <v/>
      </c>
      <c r="AH377" s="88"/>
      <c r="AI377" s="52" t="str">
        <f aca="false">IF(ISERR(VALUE(MID(AD377,1,3))),"",VALUE(MID(VLOOKUP(VALUE(MID(AD377,1,3)),$P$5:$W$120,6,0),1,3)))</f>
        <v/>
      </c>
      <c r="AJ377" s="94" t="str">
        <f aca="false">IF(AI377&lt;&gt;"",VLOOKUP(AI377,$B$5:$L$106,11,0),"")</f>
        <v/>
      </c>
      <c r="AK377" s="102" t="n">
        <f aca="false">AH377</f>
        <v>0</v>
      </c>
      <c r="AM377" s="103" t="n">
        <f aca="false">IF(AG377=$AM$3,IF($AM$4="借方残",AH377+AM376,AM376-AH377),IF(AJ377=$AM$3,IF($AM$4="借方残",AM376-AK377,AK377+AM376),AM376))</f>
        <v>0</v>
      </c>
      <c r="AO377" s="105" t="str">
        <f aca="false">IF($AO$3="","",IF(OR(AG377=$AO$3,AJ377=$AO$3),1,""))</f>
        <v/>
      </c>
      <c r="AP377" s="105" t="str">
        <f aca="false">IF(AO377=1,COUNTIF($AO$6:AO377,"=1"),"")</f>
        <v/>
      </c>
      <c r="AQ377" s="106" t="str">
        <f aca="false">IF($AO$3="","",IF(AG377=$AO$3,"借",IF(AJ377=$AO$3,"貸","")))</f>
        <v/>
      </c>
    </row>
    <row r="378" customFormat="false" ht="12" hidden="false" customHeight="false" outlineLevel="0" collapsed="false">
      <c r="AA378" s="52" t="n">
        <v>373</v>
      </c>
      <c r="AC378" s="52"/>
      <c r="AD378" s="94" t="str">
        <f aca="false">IF(AC378&lt;&gt;"",VLOOKUP(AC378,$P$5:W$120,8,0),"")</f>
        <v/>
      </c>
      <c r="AF378" s="52" t="str">
        <f aca="false">IF(ISERROR(VALUE(MID(AD378,1,3))),"",VALUE(MID(VLOOKUP(VALUE(MID(AD378,1,3)),$P$5:$W$120,4,0),1,3)))</f>
        <v/>
      </c>
      <c r="AG378" s="94" t="str">
        <f aca="false">IF(AF378&lt;&gt;"",VLOOKUP(AF378,$B$5:$L$106,11,0),"")</f>
        <v/>
      </c>
      <c r="AH378" s="88"/>
      <c r="AI378" s="52" t="str">
        <f aca="false">IF(ISERR(VALUE(MID(AD378,1,3))),"",VALUE(MID(VLOOKUP(VALUE(MID(AD378,1,3)),$P$5:$W$120,6,0),1,3)))</f>
        <v/>
      </c>
      <c r="AJ378" s="94" t="str">
        <f aca="false">IF(AI378&lt;&gt;"",VLOOKUP(AI378,$B$5:$L$106,11,0),"")</f>
        <v/>
      </c>
      <c r="AK378" s="102" t="n">
        <f aca="false">AH378</f>
        <v>0</v>
      </c>
      <c r="AM378" s="103" t="n">
        <f aca="false">IF(AG378=$AM$3,IF($AM$4="借方残",AH378+AM377,AM377-AH378),IF(AJ378=$AM$3,IF($AM$4="借方残",AM377-AK378,AK378+AM377),AM377))</f>
        <v>0</v>
      </c>
      <c r="AO378" s="105" t="str">
        <f aca="false">IF($AO$3="","",IF(OR(AG378=$AO$3,AJ378=$AO$3),1,""))</f>
        <v/>
      </c>
      <c r="AP378" s="105" t="str">
        <f aca="false">IF(AO378=1,COUNTIF($AO$6:AO378,"=1"),"")</f>
        <v/>
      </c>
      <c r="AQ378" s="106" t="str">
        <f aca="false">IF($AO$3="","",IF(AG378=$AO$3,"借",IF(AJ378=$AO$3,"貸","")))</f>
        <v/>
      </c>
    </row>
    <row r="379" customFormat="false" ht="12" hidden="false" customHeight="false" outlineLevel="0" collapsed="false">
      <c r="AA379" s="52" t="n">
        <v>374</v>
      </c>
      <c r="AC379" s="52"/>
      <c r="AD379" s="94" t="str">
        <f aca="false">IF(AC379&lt;&gt;"",VLOOKUP(AC379,$P$5:W$120,8,0),"")</f>
        <v/>
      </c>
      <c r="AF379" s="52" t="str">
        <f aca="false">IF(ISERROR(VALUE(MID(AD379,1,3))),"",VALUE(MID(VLOOKUP(VALUE(MID(AD379,1,3)),$P$5:$W$120,4,0),1,3)))</f>
        <v/>
      </c>
      <c r="AG379" s="94" t="str">
        <f aca="false">IF(AF379&lt;&gt;"",VLOOKUP(AF379,$B$5:$L$106,11,0),"")</f>
        <v/>
      </c>
      <c r="AH379" s="88"/>
      <c r="AI379" s="52" t="str">
        <f aca="false">IF(ISERR(VALUE(MID(AD379,1,3))),"",VALUE(MID(VLOOKUP(VALUE(MID(AD379,1,3)),$P$5:$W$120,6,0),1,3)))</f>
        <v/>
      </c>
      <c r="AJ379" s="94" t="str">
        <f aca="false">IF(AI379&lt;&gt;"",VLOOKUP(AI379,$B$5:$L$106,11,0),"")</f>
        <v/>
      </c>
      <c r="AK379" s="102" t="n">
        <f aca="false">AH379</f>
        <v>0</v>
      </c>
      <c r="AM379" s="103" t="n">
        <f aca="false">IF(AG379=$AM$3,IF($AM$4="借方残",AH379+AM378,AM378-AH379),IF(AJ379=$AM$3,IF($AM$4="借方残",AM378-AK379,AK379+AM378),AM378))</f>
        <v>0</v>
      </c>
      <c r="AO379" s="105" t="str">
        <f aca="false">IF($AO$3="","",IF(OR(AG379=$AO$3,AJ379=$AO$3),1,""))</f>
        <v/>
      </c>
      <c r="AP379" s="105" t="str">
        <f aca="false">IF(AO379=1,COUNTIF($AO$6:AO379,"=1"),"")</f>
        <v/>
      </c>
      <c r="AQ379" s="106" t="str">
        <f aca="false">IF($AO$3="","",IF(AG379=$AO$3,"借",IF(AJ379=$AO$3,"貸","")))</f>
        <v/>
      </c>
    </row>
    <row r="380" customFormat="false" ht="12" hidden="false" customHeight="false" outlineLevel="0" collapsed="false">
      <c r="AA380" s="52" t="n">
        <v>375</v>
      </c>
      <c r="AC380" s="52"/>
      <c r="AD380" s="94" t="str">
        <f aca="false">IF(AC380&lt;&gt;"",VLOOKUP(AC380,$P$5:W$120,8,0),"")</f>
        <v/>
      </c>
      <c r="AF380" s="52" t="str">
        <f aca="false">IF(ISERROR(VALUE(MID(AD380,1,3))),"",VALUE(MID(VLOOKUP(VALUE(MID(AD380,1,3)),$P$5:$W$120,4,0),1,3)))</f>
        <v/>
      </c>
      <c r="AG380" s="94" t="str">
        <f aca="false">IF(AF380&lt;&gt;"",VLOOKUP(AF380,$B$5:$L$106,11,0),"")</f>
        <v/>
      </c>
      <c r="AH380" s="88"/>
      <c r="AI380" s="52" t="str">
        <f aca="false">IF(ISERR(VALUE(MID(AD380,1,3))),"",VALUE(MID(VLOOKUP(VALUE(MID(AD380,1,3)),$P$5:$W$120,6,0),1,3)))</f>
        <v/>
      </c>
      <c r="AJ380" s="94" t="str">
        <f aca="false">IF(AI380&lt;&gt;"",VLOOKUP(AI380,$B$5:$L$106,11,0),"")</f>
        <v/>
      </c>
      <c r="AK380" s="102" t="n">
        <f aca="false">AH380</f>
        <v>0</v>
      </c>
      <c r="AM380" s="103" t="n">
        <f aca="false">IF(AG380=$AM$3,IF($AM$4="借方残",AH380+AM379,AM379-AH380),IF(AJ380=$AM$3,IF($AM$4="借方残",AM379-AK380,AK380+AM379),AM379))</f>
        <v>0</v>
      </c>
      <c r="AO380" s="105" t="str">
        <f aca="false">IF($AO$3="","",IF(OR(AG380=$AO$3,AJ380=$AO$3),1,""))</f>
        <v/>
      </c>
      <c r="AP380" s="105" t="str">
        <f aca="false">IF(AO380=1,COUNTIF($AO$6:AO380,"=1"),"")</f>
        <v/>
      </c>
      <c r="AQ380" s="106" t="str">
        <f aca="false">IF($AO$3="","",IF(AG380=$AO$3,"借",IF(AJ380=$AO$3,"貸","")))</f>
        <v/>
      </c>
    </row>
    <row r="381" customFormat="false" ht="12" hidden="false" customHeight="false" outlineLevel="0" collapsed="false">
      <c r="AA381" s="52" t="n">
        <v>376</v>
      </c>
      <c r="AC381" s="52"/>
      <c r="AD381" s="94" t="str">
        <f aca="false">IF(AC381&lt;&gt;"",VLOOKUP(AC381,$P$5:W$120,8,0),"")</f>
        <v/>
      </c>
      <c r="AF381" s="52" t="str">
        <f aca="false">IF(ISERROR(VALUE(MID(AD381,1,3))),"",VALUE(MID(VLOOKUP(VALUE(MID(AD381,1,3)),$P$5:$W$120,4,0),1,3)))</f>
        <v/>
      </c>
      <c r="AG381" s="94" t="str">
        <f aca="false">IF(AF381&lt;&gt;"",VLOOKUP(AF381,$B$5:$L$106,11,0),"")</f>
        <v/>
      </c>
      <c r="AH381" s="88"/>
      <c r="AI381" s="52" t="str">
        <f aca="false">IF(ISERR(VALUE(MID(AD381,1,3))),"",VALUE(MID(VLOOKUP(VALUE(MID(AD381,1,3)),$P$5:$W$120,6,0),1,3)))</f>
        <v/>
      </c>
      <c r="AJ381" s="94" t="str">
        <f aca="false">IF(AI381&lt;&gt;"",VLOOKUP(AI381,$B$5:$L$106,11,0),"")</f>
        <v/>
      </c>
      <c r="AK381" s="102" t="n">
        <f aca="false">AH381</f>
        <v>0</v>
      </c>
      <c r="AM381" s="103" t="n">
        <f aca="false">IF(AG381=$AM$3,IF($AM$4="借方残",AH381+AM380,AM380-AH381),IF(AJ381=$AM$3,IF($AM$4="借方残",AM380-AK381,AK381+AM380),AM380))</f>
        <v>0</v>
      </c>
      <c r="AO381" s="105" t="str">
        <f aca="false">IF($AO$3="","",IF(OR(AG381=$AO$3,AJ381=$AO$3),1,""))</f>
        <v/>
      </c>
      <c r="AP381" s="105" t="str">
        <f aca="false">IF(AO381=1,COUNTIF($AO$6:AO381,"=1"),"")</f>
        <v/>
      </c>
      <c r="AQ381" s="106" t="str">
        <f aca="false">IF($AO$3="","",IF(AG381=$AO$3,"借",IF(AJ381=$AO$3,"貸","")))</f>
        <v/>
      </c>
    </row>
    <row r="382" customFormat="false" ht="12" hidden="false" customHeight="false" outlineLevel="0" collapsed="false">
      <c r="AA382" s="52" t="n">
        <v>377</v>
      </c>
      <c r="AC382" s="52"/>
      <c r="AD382" s="94" t="str">
        <f aca="false">IF(AC382&lt;&gt;"",VLOOKUP(AC382,$P$5:W$120,8,0),"")</f>
        <v/>
      </c>
      <c r="AF382" s="52" t="str">
        <f aca="false">IF(ISERROR(VALUE(MID(AD382,1,3))),"",VALUE(MID(VLOOKUP(VALUE(MID(AD382,1,3)),$P$5:$W$120,4,0),1,3)))</f>
        <v/>
      </c>
      <c r="AG382" s="94" t="str">
        <f aca="false">IF(AF382&lt;&gt;"",VLOOKUP(AF382,$B$5:$L$106,11,0),"")</f>
        <v/>
      </c>
      <c r="AH382" s="88"/>
      <c r="AI382" s="52" t="str">
        <f aca="false">IF(ISERR(VALUE(MID(AD382,1,3))),"",VALUE(MID(VLOOKUP(VALUE(MID(AD382,1,3)),$P$5:$W$120,6,0),1,3)))</f>
        <v/>
      </c>
      <c r="AJ382" s="94" t="str">
        <f aca="false">IF(AI382&lt;&gt;"",VLOOKUP(AI382,$B$5:$L$106,11,0),"")</f>
        <v/>
      </c>
      <c r="AK382" s="102" t="n">
        <f aca="false">AH382</f>
        <v>0</v>
      </c>
      <c r="AM382" s="103" t="n">
        <f aca="false">IF(AG382=$AM$3,IF($AM$4="借方残",AH382+AM381,AM381-AH382),IF(AJ382=$AM$3,IF($AM$4="借方残",AM381-AK382,AK382+AM381),AM381))</f>
        <v>0</v>
      </c>
      <c r="AO382" s="105" t="str">
        <f aca="false">IF($AO$3="","",IF(OR(AG382=$AO$3,AJ382=$AO$3),1,""))</f>
        <v/>
      </c>
      <c r="AP382" s="105" t="str">
        <f aca="false">IF(AO382=1,COUNTIF($AO$6:AO382,"=1"),"")</f>
        <v/>
      </c>
      <c r="AQ382" s="106" t="str">
        <f aca="false">IF($AO$3="","",IF(AG382=$AO$3,"借",IF(AJ382=$AO$3,"貸","")))</f>
        <v/>
      </c>
    </row>
    <row r="383" customFormat="false" ht="12" hidden="false" customHeight="false" outlineLevel="0" collapsed="false">
      <c r="AA383" s="52" t="n">
        <v>378</v>
      </c>
      <c r="AC383" s="52"/>
      <c r="AD383" s="94" t="str">
        <f aca="false">IF(AC383&lt;&gt;"",VLOOKUP(AC383,$P$5:W$120,8,0),"")</f>
        <v/>
      </c>
      <c r="AF383" s="52" t="str">
        <f aca="false">IF(ISERROR(VALUE(MID(AD383,1,3))),"",VALUE(MID(VLOOKUP(VALUE(MID(AD383,1,3)),$P$5:$W$120,4,0),1,3)))</f>
        <v/>
      </c>
      <c r="AG383" s="94" t="str">
        <f aca="false">IF(AF383&lt;&gt;"",VLOOKUP(AF383,$B$5:$L$106,11,0),"")</f>
        <v/>
      </c>
      <c r="AH383" s="88"/>
      <c r="AI383" s="52" t="str">
        <f aca="false">IF(ISERR(VALUE(MID(AD383,1,3))),"",VALUE(MID(VLOOKUP(VALUE(MID(AD383,1,3)),$P$5:$W$120,6,0),1,3)))</f>
        <v/>
      </c>
      <c r="AJ383" s="94" t="str">
        <f aca="false">IF(AI383&lt;&gt;"",VLOOKUP(AI383,$B$5:$L$106,11,0),"")</f>
        <v/>
      </c>
      <c r="AK383" s="102" t="n">
        <f aca="false">AH383</f>
        <v>0</v>
      </c>
      <c r="AM383" s="103" t="n">
        <f aca="false">IF(AG383=$AM$3,IF($AM$4="借方残",AH383+AM382,AM382-AH383),IF(AJ383=$AM$3,IF($AM$4="借方残",AM382-AK383,AK383+AM382),AM382))</f>
        <v>0</v>
      </c>
      <c r="AO383" s="105" t="str">
        <f aca="false">IF($AO$3="","",IF(OR(AG383=$AO$3,AJ383=$AO$3),1,""))</f>
        <v/>
      </c>
      <c r="AP383" s="105" t="str">
        <f aca="false">IF(AO383=1,COUNTIF($AO$6:AO383,"=1"),"")</f>
        <v/>
      </c>
      <c r="AQ383" s="106" t="str">
        <f aca="false">IF($AO$3="","",IF(AG383=$AO$3,"借",IF(AJ383=$AO$3,"貸","")))</f>
        <v/>
      </c>
    </row>
    <row r="384" customFormat="false" ht="12" hidden="false" customHeight="false" outlineLevel="0" collapsed="false">
      <c r="AA384" s="52" t="n">
        <v>379</v>
      </c>
      <c r="AC384" s="52"/>
      <c r="AD384" s="94" t="str">
        <f aca="false">IF(AC384&lt;&gt;"",VLOOKUP(AC384,$P$5:W$120,8,0),"")</f>
        <v/>
      </c>
      <c r="AF384" s="52" t="str">
        <f aca="false">IF(ISERROR(VALUE(MID(AD384,1,3))),"",VALUE(MID(VLOOKUP(VALUE(MID(AD384,1,3)),$P$5:$W$120,4,0),1,3)))</f>
        <v/>
      </c>
      <c r="AG384" s="94" t="str">
        <f aca="false">IF(AF384&lt;&gt;"",VLOOKUP(AF384,$B$5:$L$106,11,0),"")</f>
        <v/>
      </c>
      <c r="AH384" s="88"/>
      <c r="AI384" s="52" t="str">
        <f aca="false">IF(ISERR(VALUE(MID(AD384,1,3))),"",VALUE(MID(VLOOKUP(VALUE(MID(AD384,1,3)),$P$5:$W$120,6,0),1,3)))</f>
        <v/>
      </c>
      <c r="AJ384" s="94" t="str">
        <f aca="false">IF(AI384&lt;&gt;"",VLOOKUP(AI384,$B$5:$L$106,11,0),"")</f>
        <v/>
      </c>
      <c r="AK384" s="102" t="n">
        <f aca="false">AH384</f>
        <v>0</v>
      </c>
      <c r="AM384" s="103" t="n">
        <f aca="false">IF(AG384=$AM$3,IF($AM$4="借方残",AH384+AM383,AM383-AH384),IF(AJ384=$AM$3,IF($AM$4="借方残",AM383-AK384,AK384+AM383),AM383))</f>
        <v>0</v>
      </c>
      <c r="AO384" s="105" t="str">
        <f aca="false">IF($AO$3="","",IF(OR(AG384=$AO$3,AJ384=$AO$3),1,""))</f>
        <v/>
      </c>
      <c r="AP384" s="105" t="str">
        <f aca="false">IF(AO384=1,COUNTIF($AO$6:AO384,"=1"),"")</f>
        <v/>
      </c>
      <c r="AQ384" s="106" t="str">
        <f aca="false">IF($AO$3="","",IF(AG384=$AO$3,"借",IF(AJ384=$AO$3,"貸","")))</f>
        <v/>
      </c>
    </row>
    <row r="385" customFormat="false" ht="12" hidden="false" customHeight="false" outlineLevel="0" collapsed="false">
      <c r="AA385" s="52" t="n">
        <v>380</v>
      </c>
      <c r="AC385" s="52"/>
      <c r="AD385" s="94" t="str">
        <f aca="false">IF(AC385&lt;&gt;"",VLOOKUP(AC385,$P$5:W$120,8,0),"")</f>
        <v/>
      </c>
      <c r="AF385" s="52" t="str">
        <f aca="false">IF(ISERROR(VALUE(MID(AD385,1,3))),"",VALUE(MID(VLOOKUP(VALUE(MID(AD385,1,3)),$P$5:$W$120,4,0),1,3)))</f>
        <v/>
      </c>
      <c r="AG385" s="94" t="str">
        <f aca="false">IF(AF385&lt;&gt;"",VLOOKUP(AF385,$B$5:$L$106,11,0),"")</f>
        <v/>
      </c>
      <c r="AH385" s="88"/>
      <c r="AI385" s="52" t="str">
        <f aca="false">IF(ISERR(VALUE(MID(AD385,1,3))),"",VALUE(MID(VLOOKUP(VALUE(MID(AD385,1,3)),$P$5:$W$120,6,0),1,3)))</f>
        <v/>
      </c>
      <c r="AJ385" s="94" t="str">
        <f aca="false">IF(AI385&lt;&gt;"",VLOOKUP(AI385,$B$5:$L$106,11,0),"")</f>
        <v/>
      </c>
      <c r="AK385" s="102" t="n">
        <f aca="false">AH385</f>
        <v>0</v>
      </c>
      <c r="AM385" s="103" t="n">
        <f aca="false">IF(AG385=$AM$3,IF($AM$4="借方残",AH385+AM384,AM384-AH385),IF(AJ385=$AM$3,IF($AM$4="借方残",AM384-AK385,AK385+AM384),AM384))</f>
        <v>0</v>
      </c>
      <c r="AO385" s="105" t="str">
        <f aca="false">IF($AO$3="","",IF(OR(AG385=$AO$3,AJ385=$AO$3),1,""))</f>
        <v/>
      </c>
      <c r="AP385" s="105" t="str">
        <f aca="false">IF(AO385=1,COUNTIF($AO$6:AO385,"=1"),"")</f>
        <v/>
      </c>
      <c r="AQ385" s="106" t="str">
        <f aca="false">IF($AO$3="","",IF(AG385=$AO$3,"借",IF(AJ385=$AO$3,"貸","")))</f>
        <v/>
      </c>
    </row>
    <row r="386" customFormat="false" ht="12" hidden="false" customHeight="false" outlineLevel="0" collapsed="false">
      <c r="AA386" s="52" t="n">
        <v>381</v>
      </c>
      <c r="AC386" s="52"/>
      <c r="AD386" s="94" t="str">
        <f aca="false">IF(AC386&lt;&gt;"",VLOOKUP(AC386,$P$5:W$120,8,0),"")</f>
        <v/>
      </c>
      <c r="AF386" s="52" t="str">
        <f aca="false">IF(ISERROR(VALUE(MID(AD386,1,3))),"",VALUE(MID(VLOOKUP(VALUE(MID(AD386,1,3)),$P$5:$W$120,4,0),1,3)))</f>
        <v/>
      </c>
      <c r="AG386" s="94" t="str">
        <f aca="false">IF(AF386&lt;&gt;"",VLOOKUP(AF386,$B$5:$L$106,11,0),"")</f>
        <v/>
      </c>
      <c r="AH386" s="88"/>
      <c r="AI386" s="52" t="str">
        <f aca="false">IF(ISERR(VALUE(MID(AD386,1,3))),"",VALUE(MID(VLOOKUP(VALUE(MID(AD386,1,3)),$P$5:$W$120,6,0),1,3)))</f>
        <v/>
      </c>
      <c r="AJ386" s="94" t="str">
        <f aca="false">IF(AI386&lt;&gt;"",VLOOKUP(AI386,$B$5:$L$106,11,0),"")</f>
        <v/>
      </c>
      <c r="AK386" s="102" t="n">
        <f aca="false">AH386</f>
        <v>0</v>
      </c>
      <c r="AM386" s="103" t="n">
        <f aca="false">IF(AG386=$AM$3,IF($AM$4="借方残",AH386+AM385,AM385-AH386),IF(AJ386=$AM$3,IF($AM$4="借方残",AM385-AK386,AK386+AM385),AM385))</f>
        <v>0</v>
      </c>
      <c r="AO386" s="105" t="str">
        <f aca="false">IF($AO$3="","",IF(OR(AG386=$AO$3,AJ386=$AO$3),1,""))</f>
        <v/>
      </c>
      <c r="AP386" s="105" t="str">
        <f aca="false">IF(AO386=1,COUNTIF($AO$6:AO386,"=1"),"")</f>
        <v/>
      </c>
      <c r="AQ386" s="106" t="str">
        <f aca="false">IF($AO$3="","",IF(AG386=$AO$3,"借",IF(AJ386=$AO$3,"貸","")))</f>
        <v/>
      </c>
    </row>
    <row r="387" customFormat="false" ht="12" hidden="false" customHeight="false" outlineLevel="0" collapsed="false">
      <c r="AA387" s="52" t="n">
        <v>382</v>
      </c>
      <c r="AC387" s="52"/>
      <c r="AD387" s="94" t="str">
        <f aca="false">IF(AC387&lt;&gt;"",VLOOKUP(AC387,$P$5:W$120,8,0),"")</f>
        <v/>
      </c>
      <c r="AF387" s="52" t="str">
        <f aca="false">IF(ISERROR(VALUE(MID(AD387,1,3))),"",VALUE(MID(VLOOKUP(VALUE(MID(AD387,1,3)),$P$5:$W$120,4,0),1,3)))</f>
        <v/>
      </c>
      <c r="AG387" s="94" t="str">
        <f aca="false">IF(AF387&lt;&gt;"",VLOOKUP(AF387,$B$5:$L$106,11,0),"")</f>
        <v/>
      </c>
      <c r="AH387" s="88"/>
      <c r="AI387" s="52" t="str">
        <f aca="false">IF(ISERR(VALUE(MID(AD387,1,3))),"",VALUE(MID(VLOOKUP(VALUE(MID(AD387,1,3)),$P$5:$W$120,6,0),1,3)))</f>
        <v/>
      </c>
      <c r="AJ387" s="94" t="str">
        <f aca="false">IF(AI387&lt;&gt;"",VLOOKUP(AI387,$B$5:$L$106,11,0),"")</f>
        <v/>
      </c>
      <c r="AK387" s="102" t="n">
        <f aca="false">AH387</f>
        <v>0</v>
      </c>
      <c r="AM387" s="103" t="n">
        <f aca="false">IF(AG387=$AM$3,IF($AM$4="借方残",AH387+AM386,AM386-AH387),IF(AJ387=$AM$3,IF($AM$4="借方残",AM386-AK387,AK387+AM386),AM386))</f>
        <v>0</v>
      </c>
      <c r="AO387" s="105" t="str">
        <f aca="false">IF($AO$3="","",IF(OR(AG387=$AO$3,AJ387=$AO$3),1,""))</f>
        <v/>
      </c>
      <c r="AP387" s="105" t="str">
        <f aca="false">IF(AO387=1,COUNTIF($AO$6:AO387,"=1"),"")</f>
        <v/>
      </c>
      <c r="AQ387" s="106" t="str">
        <f aca="false">IF($AO$3="","",IF(AG387=$AO$3,"借",IF(AJ387=$AO$3,"貸","")))</f>
        <v/>
      </c>
    </row>
    <row r="388" customFormat="false" ht="12" hidden="false" customHeight="false" outlineLevel="0" collapsed="false">
      <c r="AA388" s="52" t="n">
        <v>383</v>
      </c>
      <c r="AC388" s="52"/>
      <c r="AD388" s="94" t="str">
        <f aca="false">IF(AC388&lt;&gt;"",VLOOKUP(AC388,$P$5:W$120,8,0),"")</f>
        <v/>
      </c>
      <c r="AF388" s="52" t="str">
        <f aca="false">IF(ISERROR(VALUE(MID(AD388,1,3))),"",VALUE(MID(VLOOKUP(VALUE(MID(AD388,1,3)),$P$5:$W$120,4,0),1,3)))</f>
        <v/>
      </c>
      <c r="AG388" s="94" t="str">
        <f aca="false">IF(AF388&lt;&gt;"",VLOOKUP(AF388,$B$5:$L$106,11,0),"")</f>
        <v/>
      </c>
      <c r="AH388" s="88"/>
      <c r="AI388" s="52" t="str">
        <f aca="false">IF(ISERR(VALUE(MID(AD388,1,3))),"",VALUE(MID(VLOOKUP(VALUE(MID(AD388,1,3)),$P$5:$W$120,6,0),1,3)))</f>
        <v/>
      </c>
      <c r="AJ388" s="94" t="str">
        <f aca="false">IF(AI388&lt;&gt;"",VLOOKUP(AI388,$B$5:$L$106,11,0),"")</f>
        <v/>
      </c>
      <c r="AK388" s="102" t="n">
        <f aca="false">AH388</f>
        <v>0</v>
      </c>
      <c r="AM388" s="103" t="n">
        <f aca="false">IF(AG388=$AM$3,IF($AM$4="借方残",AH388+AM387,AM387-AH388),IF(AJ388=$AM$3,IF($AM$4="借方残",AM387-AK388,AK388+AM387),AM387))</f>
        <v>0</v>
      </c>
      <c r="AO388" s="105" t="str">
        <f aca="false">IF($AO$3="","",IF(OR(AG388=$AO$3,AJ388=$AO$3),1,""))</f>
        <v/>
      </c>
      <c r="AP388" s="105" t="str">
        <f aca="false">IF(AO388=1,COUNTIF($AO$6:AO388,"=1"),"")</f>
        <v/>
      </c>
      <c r="AQ388" s="106" t="str">
        <f aca="false">IF($AO$3="","",IF(AG388=$AO$3,"借",IF(AJ388=$AO$3,"貸","")))</f>
        <v/>
      </c>
    </row>
    <row r="389" customFormat="false" ht="12" hidden="false" customHeight="false" outlineLevel="0" collapsed="false">
      <c r="AA389" s="52" t="n">
        <v>384</v>
      </c>
      <c r="AC389" s="52"/>
      <c r="AD389" s="94" t="str">
        <f aca="false">IF(AC389&lt;&gt;"",VLOOKUP(AC389,$P$5:W$120,8,0),"")</f>
        <v/>
      </c>
      <c r="AF389" s="52" t="str">
        <f aca="false">IF(ISERROR(VALUE(MID(AD389,1,3))),"",VALUE(MID(VLOOKUP(VALUE(MID(AD389,1,3)),$P$5:$W$120,4,0),1,3)))</f>
        <v/>
      </c>
      <c r="AG389" s="94" t="str">
        <f aca="false">IF(AF389&lt;&gt;"",VLOOKUP(AF389,$B$5:$L$106,11,0),"")</f>
        <v/>
      </c>
      <c r="AH389" s="88"/>
      <c r="AI389" s="52" t="str">
        <f aca="false">IF(ISERR(VALUE(MID(AD389,1,3))),"",VALUE(MID(VLOOKUP(VALUE(MID(AD389,1,3)),$P$5:$W$120,6,0),1,3)))</f>
        <v/>
      </c>
      <c r="AJ389" s="94" t="str">
        <f aca="false">IF(AI389&lt;&gt;"",VLOOKUP(AI389,$B$5:$L$106,11,0),"")</f>
        <v/>
      </c>
      <c r="AK389" s="102" t="n">
        <f aca="false">AH389</f>
        <v>0</v>
      </c>
      <c r="AM389" s="103" t="n">
        <f aca="false">IF(AG389=$AM$3,IF($AM$4="借方残",AH389+AM388,AM388-AH389),IF(AJ389=$AM$3,IF($AM$4="借方残",AM388-AK389,AK389+AM388),AM388))</f>
        <v>0</v>
      </c>
      <c r="AO389" s="105" t="str">
        <f aca="false">IF($AO$3="","",IF(OR(AG389=$AO$3,AJ389=$AO$3),1,""))</f>
        <v/>
      </c>
      <c r="AP389" s="105" t="str">
        <f aca="false">IF(AO389=1,COUNTIF($AO$6:AO389,"=1"),"")</f>
        <v/>
      </c>
      <c r="AQ389" s="106" t="str">
        <f aca="false">IF($AO$3="","",IF(AG389=$AO$3,"借",IF(AJ389=$AO$3,"貸","")))</f>
        <v/>
      </c>
    </row>
    <row r="390" customFormat="false" ht="12" hidden="false" customHeight="false" outlineLevel="0" collapsed="false">
      <c r="AA390" s="52" t="n">
        <v>385</v>
      </c>
      <c r="AC390" s="52"/>
      <c r="AD390" s="94" t="str">
        <f aca="false">IF(AC390&lt;&gt;"",VLOOKUP(AC390,$P$5:W$120,8,0),"")</f>
        <v/>
      </c>
      <c r="AF390" s="52" t="str">
        <f aca="false">IF(ISERROR(VALUE(MID(AD390,1,3))),"",VALUE(MID(VLOOKUP(VALUE(MID(AD390,1,3)),$P$5:$W$120,4,0),1,3)))</f>
        <v/>
      </c>
      <c r="AG390" s="94" t="str">
        <f aca="false">IF(AF390&lt;&gt;"",VLOOKUP(AF390,$B$5:$L$106,11,0),"")</f>
        <v/>
      </c>
      <c r="AH390" s="88"/>
      <c r="AI390" s="52" t="str">
        <f aca="false">IF(ISERR(VALUE(MID(AD390,1,3))),"",VALUE(MID(VLOOKUP(VALUE(MID(AD390,1,3)),$P$5:$W$120,6,0),1,3)))</f>
        <v/>
      </c>
      <c r="AJ390" s="94" t="str">
        <f aca="false">IF(AI390&lt;&gt;"",VLOOKUP(AI390,$B$5:$L$106,11,0),"")</f>
        <v/>
      </c>
      <c r="AK390" s="102" t="n">
        <f aca="false">AH390</f>
        <v>0</v>
      </c>
      <c r="AM390" s="103" t="n">
        <f aca="false">IF(AG390=$AM$3,IF($AM$4="借方残",AH390+AM389,AM389-AH390),IF(AJ390=$AM$3,IF($AM$4="借方残",AM389-AK390,AK390+AM389),AM389))</f>
        <v>0</v>
      </c>
      <c r="AO390" s="105" t="str">
        <f aca="false">IF($AO$3="","",IF(OR(AG390=$AO$3,AJ390=$AO$3),1,""))</f>
        <v/>
      </c>
      <c r="AP390" s="105" t="str">
        <f aca="false">IF(AO390=1,COUNTIF($AO$6:AO390,"=1"),"")</f>
        <v/>
      </c>
      <c r="AQ390" s="106" t="str">
        <f aca="false">IF($AO$3="","",IF(AG390=$AO$3,"借",IF(AJ390=$AO$3,"貸","")))</f>
        <v/>
      </c>
    </row>
    <row r="391" customFormat="false" ht="12" hidden="false" customHeight="false" outlineLevel="0" collapsed="false">
      <c r="AA391" s="52" t="n">
        <v>386</v>
      </c>
      <c r="AC391" s="52"/>
      <c r="AD391" s="94" t="str">
        <f aca="false">IF(AC391&lt;&gt;"",VLOOKUP(AC391,$P$5:W$120,8,0),"")</f>
        <v/>
      </c>
      <c r="AF391" s="52" t="str">
        <f aca="false">IF(ISERROR(VALUE(MID(AD391,1,3))),"",VALUE(MID(VLOOKUP(VALUE(MID(AD391,1,3)),$P$5:$W$120,4,0),1,3)))</f>
        <v/>
      </c>
      <c r="AG391" s="94" t="str">
        <f aca="false">IF(AF391&lt;&gt;"",VLOOKUP(AF391,$B$5:$L$106,11,0),"")</f>
        <v/>
      </c>
      <c r="AH391" s="88"/>
      <c r="AI391" s="52" t="str">
        <f aca="false">IF(ISERR(VALUE(MID(AD391,1,3))),"",VALUE(MID(VLOOKUP(VALUE(MID(AD391,1,3)),$P$5:$W$120,6,0),1,3)))</f>
        <v/>
      </c>
      <c r="AJ391" s="94" t="str">
        <f aca="false">IF(AI391&lt;&gt;"",VLOOKUP(AI391,$B$5:$L$106,11,0),"")</f>
        <v/>
      </c>
      <c r="AK391" s="102" t="n">
        <f aca="false">AH391</f>
        <v>0</v>
      </c>
      <c r="AM391" s="103" t="n">
        <f aca="false">IF(AG391=$AM$3,IF($AM$4="借方残",AH391+AM390,AM390-AH391),IF(AJ391=$AM$3,IF($AM$4="借方残",AM390-AK391,AK391+AM390),AM390))</f>
        <v>0</v>
      </c>
      <c r="AO391" s="105" t="str">
        <f aca="false">IF($AO$3="","",IF(OR(AG391=$AO$3,AJ391=$AO$3),1,""))</f>
        <v/>
      </c>
      <c r="AP391" s="105" t="str">
        <f aca="false">IF(AO391=1,COUNTIF($AO$6:AO391,"=1"),"")</f>
        <v/>
      </c>
      <c r="AQ391" s="106" t="str">
        <f aca="false">IF($AO$3="","",IF(AG391=$AO$3,"借",IF(AJ391=$AO$3,"貸","")))</f>
        <v/>
      </c>
    </row>
    <row r="392" customFormat="false" ht="12" hidden="false" customHeight="false" outlineLevel="0" collapsed="false">
      <c r="AA392" s="52" t="n">
        <v>387</v>
      </c>
      <c r="AC392" s="52"/>
      <c r="AD392" s="94" t="str">
        <f aca="false">IF(AC392&lt;&gt;"",VLOOKUP(AC392,$P$5:W$120,8,0),"")</f>
        <v/>
      </c>
      <c r="AF392" s="52" t="str">
        <f aca="false">IF(ISERROR(VALUE(MID(AD392,1,3))),"",VALUE(MID(VLOOKUP(VALUE(MID(AD392,1,3)),$P$5:$W$120,4,0),1,3)))</f>
        <v/>
      </c>
      <c r="AG392" s="94" t="str">
        <f aca="false">IF(AF392&lt;&gt;"",VLOOKUP(AF392,$B$5:$L$106,11,0),"")</f>
        <v/>
      </c>
      <c r="AH392" s="88"/>
      <c r="AI392" s="52" t="str">
        <f aca="false">IF(ISERR(VALUE(MID(AD392,1,3))),"",VALUE(MID(VLOOKUP(VALUE(MID(AD392,1,3)),$P$5:$W$120,6,0),1,3)))</f>
        <v/>
      </c>
      <c r="AJ392" s="94" t="str">
        <f aca="false">IF(AI392&lt;&gt;"",VLOOKUP(AI392,$B$5:$L$106,11,0),"")</f>
        <v/>
      </c>
      <c r="AK392" s="102" t="n">
        <f aca="false">AH392</f>
        <v>0</v>
      </c>
      <c r="AM392" s="103" t="n">
        <f aca="false">IF(AG392=$AM$3,IF($AM$4="借方残",AH392+AM391,AM391-AH392),IF(AJ392=$AM$3,IF($AM$4="借方残",AM391-AK392,AK392+AM391),AM391))</f>
        <v>0</v>
      </c>
      <c r="AO392" s="105" t="str">
        <f aca="false">IF($AO$3="","",IF(OR(AG392=$AO$3,AJ392=$AO$3),1,""))</f>
        <v/>
      </c>
      <c r="AP392" s="105" t="str">
        <f aca="false">IF(AO392=1,COUNTIF($AO$6:AO392,"=1"),"")</f>
        <v/>
      </c>
      <c r="AQ392" s="106" t="str">
        <f aca="false">IF($AO$3="","",IF(AG392=$AO$3,"借",IF(AJ392=$AO$3,"貸","")))</f>
        <v/>
      </c>
    </row>
    <row r="393" customFormat="false" ht="12" hidden="false" customHeight="false" outlineLevel="0" collapsed="false">
      <c r="AA393" s="52" t="n">
        <v>388</v>
      </c>
      <c r="AC393" s="52"/>
      <c r="AD393" s="94" t="str">
        <f aca="false">IF(AC393&lt;&gt;"",VLOOKUP(AC393,$P$5:W$120,8,0),"")</f>
        <v/>
      </c>
      <c r="AF393" s="52" t="str">
        <f aca="false">IF(ISERROR(VALUE(MID(AD393,1,3))),"",VALUE(MID(VLOOKUP(VALUE(MID(AD393,1,3)),$P$5:$W$120,4,0),1,3)))</f>
        <v/>
      </c>
      <c r="AG393" s="94" t="str">
        <f aca="false">IF(AF393&lt;&gt;"",VLOOKUP(AF393,$B$5:$L$106,11,0),"")</f>
        <v/>
      </c>
      <c r="AH393" s="88"/>
      <c r="AI393" s="52" t="str">
        <f aca="false">IF(ISERR(VALUE(MID(AD393,1,3))),"",VALUE(MID(VLOOKUP(VALUE(MID(AD393,1,3)),$P$5:$W$120,6,0),1,3)))</f>
        <v/>
      </c>
      <c r="AJ393" s="94" t="str">
        <f aca="false">IF(AI393&lt;&gt;"",VLOOKUP(AI393,$B$5:$L$106,11,0),"")</f>
        <v/>
      </c>
      <c r="AK393" s="102" t="n">
        <f aca="false">AH393</f>
        <v>0</v>
      </c>
      <c r="AM393" s="103" t="n">
        <f aca="false">IF(AG393=$AM$3,IF($AM$4="借方残",AH393+AM392,AM392-AH393),IF(AJ393=$AM$3,IF($AM$4="借方残",AM392-AK393,AK393+AM392),AM392))</f>
        <v>0</v>
      </c>
      <c r="AO393" s="105" t="str">
        <f aca="false">IF($AO$3="","",IF(OR(AG393=$AO$3,AJ393=$AO$3),1,""))</f>
        <v/>
      </c>
      <c r="AP393" s="105" t="str">
        <f aca="false">IF(AO393=1,COUNTIF($AO$6:AO393,"=1"),"")</f>
        <v/>
      </c>
      <c r="AQ393" s="106" t="str">
        <f aca="false">IF($AO$3="","",IF(AG393=$AO$3,"借",IF(AJ393=$AO$3,"貸","")))</f>
        <v/>
      </c>
    </row>
    <row r="394" customFormat="false" ht="12" hidden="false" customHeight="false" outlineLevel="0" collapsed="false">
      <c r="AA394" s="52" t="n">
        <v>389</v>
      </c>
      <c r="AC394" s="52"/>
      <c r="AD394" s="94" t="str">
        <f aca="false">IF(AC394&lt;&gt;"",VLOOKUP(AC394,$P$5:W$120,8,0),"")</f>
        <v/>
      </c>
      <c r="AF394" s="52" t="str">
        <f aca="false">IF(ISERROR(VALUE(MID(AD394,1,3))),"",VALUE(MID(VLOOKUP(VALUE(MID(AD394,1,3)),$P$5:$W$120,4,0),1,3)))</f>
        <v/>
      </c>
      <c r="AG394" s="94" t="str">
        <f aca="false">IF(AF394&lt;&gt;"",VLOOKUP(AF394,$B$5:$L$106,11,0),"")</f>
        <v/>
      </c>
      <c r="AH394" s="88"/>
      <c r="AI394" s="52" t="str">
        <f aca="false">IF(ISERR(VALUE(MID(AD394,1,3))),"",VALUE(MID(VLOOKUP(VALUE(MID(AD394,1,3)),$P$5:$W$120,6,0),1,3)))</f>
        <v/>
      </c>
      <c r="AJ394" s="94" t="str">
        <f aca="false">IF(AI394&lt;&gt;"",VLOOKUP(AI394,$B$5:$L$106,11,0),"")</f>
        <v/>
      </c>
      <c r="AK394" s="102" t="n">
        <f aca="false">AH394</f>
        <v>0</v>
      </c>
      <c r="AM394" s="103" t="n">
        <f aca="false">IF(AG394=$AM$3,IF($AM$4="借方残",AH394+AM393,AM393-AH394),IF(AJ394=$AM$3,IF($AM$4="借方残",AM393-AK394,AK394+AM393),AM393))</f>
        <v>0</v>
      </c>
      <c r="AO394" s="105" t="str">
        <f aca="false">IF($AO$3="","",IF(OR(AG394=$AO$3,AJ394=$AO$3),1,""))</f>
        <v/>
      </c>
      <c r="AP394" s="105" t="str">
        <f aca="false">IF(AO394=1,COUNTIF($AO$6:AO394,"=1"),"")</f>
        <v/>
      </c>
      <c r="AQ394" s="106" t="str">
        <f aca="false">IF($AO$3="","",IF(AG394=$AO$3,"借",IF(AJ394=$AO$3,"貸","")))</f>
        <v/>
      </c>
    </row>
    <row r="395" customFormat="false" ht="12" hidden="false" customHeight="false" outlineLevel="0" collapsed="false">
      <c r="AA395" s="52" t="n">
        <v>390</v>
      </c>
      <c r="AC395" s="52"/>
      <c r="AD395" s="94" t="str">
        <f aca="false">IF(AC395&lt;&gt;"",VLOOKUP(AC395,$P$5:W$120,8,0),"")</f>
        <v/>
      </c>
      <c r="AF395" s="52" t="str">
        <f aca="false">IF(ISERROR(VALUE(MID(AD395,1,3))),"",VALUE(MID(VLOOKUP(VALUE(MID(AD395,1,3)),$P$5:$W$120,4,0),1,3)))</f>
        <v/>
      </c>
      <c r="AG395" s="94" t="str">
        <f aca="false">IF(AF395&lt;&gt;"",VLOOKUP(AF395,$B$5:$L$106,11,0),"")</f>
        <v/>
      </c>
      <c r="AH395" s="88"/>
      <c r="AI395" s="52" t="str">
        <f aca="false">IF(ISERR(VALUE(MID(AD395,1,3))),"",VALUE(MID(VLOOKUP(VALUE(MID(AD395,1,3)),$P$5:$W$120,6,0),1,3)))</f>
        <v/>
      </c>
      <c r="AJ395" s="94" t="str">
        <f aca="false">IF(AI395&lt;&gt;"",VLOOKUP(AI395,$B$5:$L$106,11,0),"")</f>
        <v/>
      </c>
      <c r="AK395" s="102" t="n">
        <f aca="false">AH395</f>
        <v>0</v>
      </c>
      <c r="AM395" s="103" t="n">
        <f aca="false">IF(AG395=$AM$3,IF($AM$4="借方残",AH395+AM394,AM394-AH395),IF(AJ395=$AM$3,IF($AM$4="借方残",AM394-AK395,AK395+AM394),AM394))</f>
        <v>0</v>
      </c>
      <c r="AO395" s="105" t="str">
        <f aca="false">IF($AO$3="","",IF(OR(AG395=$AO$3,AJ395=$AO$3),1,""))</f>
        <v/>
      </c>
      <c r="AP395" s="105" t="str">
        <f aca="false">IF(AO395=1,COUNTIF($AO$6:AO395,"=1"),"")</f>
        <v/>
      </c>
      <c r="AQ395" s="106" t="str">
        <f aca="false">IF($AO$3="","",IF(AG395=$AO$3,"借",IF(AJ395=$AO$3,"貸","")))</f>
        <v/>
      </c>
    </row>
    <row r="396" customFormat="false" ht="12" hidden="false" customHeight="false" outlineLevel="0" collapsed="false">
      <c r="AA396" s="52" t="n">
        <v>391</v>
      </c>
      <c r="AC396" s="52"/>
      <c r="AD396" s="94" t="str">
        <f aca="false">IF(AC396&lt;&gt;"",VLOOKUP(AC396,$P$5:W$120,8,0),"")</f>
        <v/>
      </c>
      <c r="AF396" s="52" t="str">
        <f aca="false">IF(ISERROR(VALUE(MID(AD396,1,3))),"",VALUE(MID(VLOOKUP(VALUE(MID(AD396,1,3)),$P$5:$W$120,4,0),1,3)))</f>
        <v/>
      </c>
      <c r="AG396" s="94" t="str">
        <f aca="false">IF(AF396&lt;&gt;"",VLOOKUP(AF396,$B$5:$L$106,11,0),"")</f>
        <v/>
      </c>
      <c r="AH396" s="88"/>
      <c r="AI396" s="52" t="str">
        <f aca="false">IF(ISERR(VALUE(MID(AD396,1,3))),"",VALUE(MID(VLOOKUP(VALUE(MID(AD396,1,3)),$P$5:$W$120,6,0),1,3)))</f>
        <v/>
      </c>
      <c r="AJ396" s="94" t="str">
        <f aca="false">IF(AI396&lt;&gt;"",VLOOKUP(AI396,$B$5:$L$106,11,0),"")</f>
        <v/>
      </c>
      <c r="AK396" s="102" t="n">
        <f aca="false">AH396</f>
        <v>0</v>
      </c>
      <c r="AM396" s="103" t="n">
        <f aca="false">IF(AG396=$AM$3,IF($AM$4="借方残",AH396+AM395,AM395-AH396),IF(AJ396=$AM$3,IF($AM$4="借方残",AM395-AK396,AK396+AM395),AM395))</f>
        <v>0</v>
      </c>
      <c r="AO396" s="105" t="str">
        <f aca="false">IF($AO$3="","",IF(OR(AG396=$AO$3,AJ396=$AO$3),1,""))</f>
        <v/>
      </c>
      <c r="AP396" s="105" t="str">
        <f aca="false">IF(AO396=1,COUNTIF($AO$6:AO396,"=1"),"")</f>
        <v/>
      </c>
      <c r="AQ396" s="106" t="str">
        <f aca="false">IF($AO$3="","",IF(AG396=$AO$3,"借",IF(AJ396=$AO$3,"貸","")))</f>
        <v/>
      </c>
    </row>
    <row r="397" customFormat="false" ht="12" hidden="false" customHeight="false" outlineLevel="0" collapsed="false">
      <c r="AA397" s="52" t="n">
        <v>392</v>
      </c>
      <c r="AC397" s="52"/>
      <c r="AD397" s="94" t="str">
        <f aca="false">IF(AC397&lt;&gt;"",VLOOKUP(AC397,$P$5:W$120,8,0),"")</f>
        <v/>
      </c>
      <c r="AF397" s="52" t="str">
        <f aca="false">IF(ISERROR(VALUE(MID(AD397,1,3))),"",VALUE(MID(VLOOKUP(VALUE(MID(AD397,1,3)),$P$5:$W$120,4,0),1,3)))</f>
        <v/>
      </c>
      <c r="AG397" s="94" t="str">
        <f aca="false">IF(AF397&lt;&gt;"",VLOOKUP(AF397,$B$5:$L$106,11,0),"")</f>
        <v/>
      </c>
      <c r="AH397" s="88"/>
      <c r="AI397" s="52" t="str">
        <f aca="false">IF(ISERR(VALUE(MID(AD397,1,3))),"",VALUE(MID(VLOOKUP(VALUE(MID(AD397,1,3)),$P$5:$W$120,6,0),1,3)))</f>
        <v/>
      </c>
      <c r="AJ397" s="94" t="str">
        <f aca="false">IF(AI397&lt;&gt;"",VLOOKUP(AI397,$B$5:$L$106,11,0),"")</f>
        <v/>
      </c>
      <c r="AK397" s="102" t="n">
        <f aca="false">AH397</f>
        <v>0</v>
      </c>
      <c r="AM397" s="103" t="n">
        <f aca="false">IF(AG397=$AM$3,IF($AM$4="借方残",AH397+AM396,AM396-AH397),IF(AJ397=$AM$3,IF($AM$4="借方残",AM396-AK397,AK397+AM396),AM396))</f>
        <v>0</v>
      </c>
      <c r="AO397" s="105" t="str">
        <f aca="false">IF($AO$3="","",IF(OR(AG397=$AO$3,AJ397=$AO$3),1,""))</f>
        <v/>
      </c>
      <c r="AP397" s="105" t="str">
        <f aca="false">IF(AO397=1,COUNTIF($AO$6:AO397,"=1"),"")</f>
        <v/>
      </c>
      <c r="AQ397" s="106" t="str">
        <f aca="false">IF($AO$3="","",IF(AG397=$AO$3,"借",IF(AJ397=$AO$3,"貸","")))</f>
        <v/>
      </c>
    </row>
    <row r="398" customFormat="false" ht="12" hidden="false" customHeight="false" outlineLevel="0" collapsed="false">
      <c r="AA398" s="52" t="n">
        <v>393</v>
      </c>
      <c r="AC398" s="52"/>
      <c r="AD398" s="94" t="str">
        <f aca="false">IF(AC398&lt;&gt;"",VLOOKUP(AC398,$P$5:W$120,8,0),"")</f>
        <v/>
      </c>
      <c r="AF398" s="52" t="str">
        <f aca="false">IF(ISERROR(VALUE(MID(AD398,1,3))),"",VALUE(MID(VLOOKUP(VALUE(MID(AD398,1,3)),$P$5:$W$120,4,0),1,3)))</f>
        <v/>
      </c>
      <c r="AG398" s="94" t="str">
        <f aca="false">IF(AF398&lt;&gt;"",VLOOKUP(AF398,$B$5:$L$106,11,0),"")</f>
        <v/>
      </c>
      <c r="AH398" s="88"/>
      <c r="AI398" s="52" t="str">
        <f aca="false">IF(ISERR(VALUE(MID(AD398,1,3))),"",VALUE(MID(VLOOKUP(VALUE(MID(AD398,1,3)),$P$5:$W$120,6,0),1,3)))</f>
        <v/>
      </c>
      <c r="AJ398" s="94" t="str">
        <f aca="false">IF(AI398&lt;&gt;"",VLOOKUP(AI398,$B$5:$L$106,11,0),"")</f>
        <v/>
      </c>
      <c r="AK398" s="102" t="n">
        <f aca="false">AH398</f>
        <v>0</v>
      </c>
      <c r="AM398" s="103" t="n">
        <f aca="false">IF(AG398=$AM$3,IF($AM$4="借方残",AH398+AM397,AM397-AH398),IF(AJ398=$AM$3,IF($AM$4="借方残",AM397-AK398,AK398+AM397),AM397))</f>
        <v>0</v>
      </c>
      <c r="AO398" s="105" t="str">
        <f aca="false">IF($AO$3="","",IF(OR(AG398=$AO$3,AJ398=$AO$3),1,""))</f>
        <v/>
      </c>
      <c r="AP398" s="105" t="str">
        <f aca="false">IF(AO398=1,COUNTIF($AO$6:AO398,"=1"),"")</f>
        <v/>
      </c>
      <c r="AQ398" s="106" t="str">
        <f aca="false">IF($AO$3="","",IF(AG398=$AO$3,"借",IF(AJ398=$AO$3,"貸","")))</f>
        <v/>
      </c>
    </row>
    <row r="399" customFormat="false" ht="12" hidden="false" customHeight="false" outlineLevel="0" collapsed="false">
      <c r="AA399" s="52" t="n">
        <v>394</v>
      </c>
      <c r="AC399" s="52"/>
      <c r="AD399" s="94" t="str">
        <f aca="false">IF(AC399&lt;&gt;"",VLOOKUP(AC399,$P$5:W$120,8,0),"")</f>
        <v/>
      </c>
      <c r="AF399" s="52" t="str">
        <f aca="false">IF(ISERROR(VALUE(MID(AD399,1,3))),"",VALUE(MID(VLOOKUP(VALUE(MID(AD399,1,3)),$P$5:$W$120,4,0),1,3)))</f>
        <v/>
      </c>
      <c r="AG399" s="94" t="str">
        <f aca="false">IF(AF399&lt;&gt;"",VLOOKUP(AF399,$B$5:$L$106,11,0),"")</f>
        <v/>
      </c>
      <c r="AH399" s="88"/>
      <c r="AI399" s="52" t="str">
        <f aca="false">IF(ISERR(VALUE(MID(AD399,1,3))),"",VALUE(MID(VLOOKUP(VALUE(MID(AD399,1,3)),$P$5:$W$120,6,0),1,3)))</f>
        <v/>
      </c>
      <c r="AJ399" s="94" t="str">
        <f aca="false">IF(AI399&lt;&gt;"",VLOOKUP(AI399,$B$5:$L$106,11,0),"")</f>
        <v/>
      </c>
      <c r="AK399" s="102" t="n">
        <f aca="false">AH399</f>
        <v>0</v>
      </c>
      <c r="AM399" s="103" t="n">
        <f aca="false">IF(AG399=$AM$3,IF($AM$4="借方残",AH399+AM398,AM398-AH399),IF(AJ399=$AM$3,IF($AM$4="借方残",AM398-AK399,AK399+AM398),AM398))</f>
        <v>0</v>
      </c>
      <c r="AO399" s="105" t="str">
        <f aca="false">IF($AO$3="","",IF(OR(AG399=$AO$3,AJ399=$AO$3),1,""))</f>
        <v/>
      </c>
      <c r="AP399" s="105" t="str">
        <f aca="false">IF(AO399=1,COUNTIF($AO$6:AO399,"=1"),"")</f>
        <v/>
      </c>
      <c r="AQ399" s="106" t="str">
        <f aca="false">IF($AO$3="","",IF(AG399=$AO$3,"借",IF(AJ399=$AO$3,"貸","")))</f>
        <v/>
      </c>
    </row>
    <row r="400" customFormat="false" ht="12" hidden="false" customHeight="false" outlineLevel="0" collapsed="false">
      <c r="AA400" s="52" t="n">
        <v>395</v>
      </c>
      <c r="AC400" s="52"/>
      <c r="AD400" s="94" t="str">
        <f aca="false">IF(AC400&lt;&gt;"",VLOOKUP(AC400,$P$5:W$120,8,0),"")</f>
        <v/>
      </c>
      <c r="AF400" s="52" t="str">
        <f aca="false">IF(ISERROR(VALUE(MID(AD400,1,3))),"",VALUE(MID(VLOOKUP(VALUE(MID(AD400,1,3)),$P$5:$W$120,4,0),1,3)))</f>
        <v/>
      </c>
      <c r="AG400" s="94" t="str">
        <f aca="false">IF(AF400&lt;&gt;"",VLOOKUP(AF400,$B$5:$L$106,11,0),"")</f>
        <v/>
      </c>
      <c r="AH400" s="88"/>
      <c r="AI400" s="52" t="str">
        <f aca="false">IF(ISERR(VALUE(MID(AD400,1,3))),"",VALUE(MID(VLOOKUP(VALUE(MID(AD400,1,3)),$P$5:$W$120,6,0),1,3)))</f>
        <v/>
      </c>
      <c r="AJ400" s="94" t="str">
        <f aca="false">IF(AI400&lt;&gt;"",VLOOKUP(AI400,$B$5:$L$106,11,0),"")</f>
        <v/>
      </c>
      <c r="AK400" s="102" t="n">
        <f aca="false">AH400</f>
        <v>0</v>
      </c>
      <c r="AM400" s="103" t="n">
        <f aca="false">IF(AG400=$AM$3,IF($AM$4="借方残",AH400+AM399,AM399-AH400),IF(AJ400=$AM$3,IF($AM$4="借方残",AM399-AK400,AK400+AM399),AM399))</f>
        <v>0</v>
      </c>
      <c r="AO400" s="105" t="str">
        <f aca="false">IF($AO$3="","",IF(OR(AG400=$AO$3,AJ400=$AO$3),1,""))</f>
        <v/>
      </c>
      <c r="AP400" s="105" t="str">
        <f aca="false">IF(AO400=1,COUNTIF($AO$6:AO400,"=1"),"")</f>
        <v/>
      </c>
      <c r="AQ400" s="106" t="str">
        <f aca="false">IF($AO$3="","",IF(AG400=$AO$3,"借",IF(AJ400=$AO$3,"貸","")))</f>
        <v/>
      </c>
    </row>
    <row r="401" customFormat="false" ht="12" hidden="false" customHeight="false" outlineLevel="0" collapsed="false">
      <c r="AA401" s="52" t="n">
        <v>396</v>
      </c>
      <c r="AC401" s="52"/>
      <c r="AD401" s="94" t="str">
        <f aca="false">IF(AC401&lt;&gt;"",VLOOKUP(AC401,$P$5:W$120,8,0),"")</f>
        <v/>
      </c>
      <c r="AF401" s="52" t="str">
        <f aca="false">IF(ISERROR(VALUE(MID(AD401,1,3))),"",VALUE(MID(VLOOKUP(VALUE(MID(AD401,1,3)),$P$5:$W$120,4,0),1,3)))</f>
        <v/>
      </c>
      <c r="AG401" s="94" t="str">
        <f aca="false">IF(AF401&lt;&gt;"",VLOOKUP(AF401,$B$5:$L$106,11,0),"")</f>
        <v/>
      </c>
      <c r="AH401" s="88"/>
      <c r="AI401" s="52" t="str">
        <f aca="false">IF(ISERR(VALUE(MID(AD401,1,3))),"",VALUE(MID(VLOOKUP(VALUE(MID(AD401,1,3)),$P$5:$W$120,6,0),1,3)))</f>
        <v/>
      </c>
      <c r="AJ401" s="94" t="str">
        <f aca="false">IF(AI401&lt;&gt;"",VLOOKUP(AI401,$B$5:$L$106,11,0),"")</f>
        <v/>
      </c>
      <c r="AK401" s="102" t="n">
        <f aca="false">AH401</f>
        <v>0</v>
      </c>
      <c r="AM401" s="103" t="n">
        <f aca="false">IF(AG401=$AM$3,IF($AM$4="借方残",AH401+AM400,AM400-AH401),IF(AJ401=$AM$3,IF($AM$4="借方残",AM400-AK401,AK401+AM400),AM400))</f>
        <v>0</v>
      </c>
      <c r="AO401" s="105" t="str">
        <f aca="false">IF($AO$3="","",IF(OR(AG401=$AO$3,AJ401=$AO$3),1,""))</f>
        <v/>
      </c>
      <c r="AP401" s="105" t="str">
        <f aca="false">IF(AO401=1,COUNTIF($AO$6:AO401,"=1"),"")</f>
        <v/>
      </c>
      <c r="AQ401" s="106" t="str">
        <f aca="false">IF($AO$3="","",IF(AG401=$AO$3,"借",IF(AJ401=$AO$3,"貸","")))</f>
        <v/>
      </c>
    </row>
    <row r="402" customFormat="false" ht="12" hidden="false" customHeight="false" outlineLevel="0" collapsed="false">
      <c r="AA402" s="52" t="n">
        <v>397</v>
      </c>
      <c r="AC402" s="52"/>
      <c r="AD402" s="94" t="str">
        <f aca="false">IF(AC402&lt;&gt;"",VLOOKUP(AC402,$P$5:W$120,8,0),"")</f>
        <v/>
      </c>
      <c r="AF402" s="52" t="str">
        <f aca="false">IF(ISERROR(VALUE(MID(AD402,1,3))),"",VALUE(MID(VLOOKUP(VALUE(MID(AD402,1,3)),$P$5:$W$120,4,0),1,3)))</f>
        <v/>
      </c>
      <c r="AG402" s="94" t="str">
        <f aca="false">IF(AF402&lt;&gt;"",VLOOKUP(AF402,$B$5:$L$106,11,0),"")</f>
        <v/>
      </c>
      <c r="AH402" s="88"/>
      <c r="AI402" s="52" t="str">
        <f aca="false">IF(ISERR(VALUE(MID(AD402,1,3))),"",VALUE(MID(VLOOKUP(VALUE(MID(AD402,1,3)),$P$5:$W$120,6,0),1,3)))</f>
        <v/>
      </c>
      <c r="AJ402" s="94" t="str">
        <f aca="false">IF(AI402&lt;&gt;"",VLOOKUP(AI402,$B$5:$L$106,11,0),"")</f>
        <v/>
      </c>
      <c r="AK402" s="102" t="n">
        <f aca="false">AH402</f>
        <v>0</v>
      </c>
      <c r="AM402" s="103" t="n">
        <f aca="false">IF(AG402=$AM$3,IF($AM$4="借方残",AH402+AM401,AM401-AH402),IF(AJ402=$AM$3,IF($AM$4="借方残",AM401-AK402,AK402+AM401),AM401))</f>
        <v>0</v>
      </c>
      <c r="AO402" s="105" t="str">
        <f aca="false">IF($AO$3="","",IF(OR(AG402=$AO$3,AJ402=$AO$3),1,""))</f>
        <v/>
      </c>
      <c r="AP402" s="105" t="str">
        <f aca="false">IF(AO402=1,COUNTIF($AO$6:AO402,"=1"),"")</f>
        <v/>
      </c>
      <c r="AQ402" s="106" t="str">
        <f aca="false">IF($AO$3="","",IF(AG402=$AO$3,"借",IF(AJ402=$AO$3,"貸","")))</f>
        <v/>
      </c>
    </row>
    <row r="403" customFormat="false" ht="12" hidden="false" customHeight="false" outlineLevel="0" collapsed="false">
      <c r="AA403" s="52" t="n">
        <v>398</v>
      </c>
      <c r="AC403" s="52"/>
      <c r="AD403" s="94" t="str">
        <f aca="false">IF(AC403&lt;&gt;"",VLOOKUP(AC403,$P$5:W$120,8,0),"")</f>
        <v/>
      </c>
      <c r="AF403" s="52" t="str">
        <f aca="false">IF(ISERROR(VALUE(MID(AD403,1,3))),"",VALUE(MID(VLOOKUP(VALUE(MID(AD403,1,3)),$P$5:$W$120,4,0),1,3)))</f>
        <v/>
      </c>
      <c r="AG403" s="94" t="str">
        <f aca="false">IF(AF403&lt;&gt;"",VLOOKUP(AF403,$B$5:$L$106,11,0),"")</f>
        <v/>
      </c>
      <c r="AH403" s="88"/>
      <c r="AI403" s="52" t="str">
        <f aca="false">IF(ISERR(VALUE(MID(AD403,1,3))),"",VALUE(MID(VLOOKUP(VALUE(MID(AD403,1,3)),$P$5:$W$120,6,0),1,3)))</f>
        <v/>
      </c>
      <c r="AJ403" s="94" t="str">
        <f aca="false">IF(AI403&lt;&gt;"",VLOOKUP(AI403,$B$5:$L$106,11,0),"")</f>
        <v/>
      </c>
      <c r="AK403" s="102" t="n">
        <f aca="false">AH403</f>
        <v>0</v>
      </c>
      <c r="AM403" s="103" t="n">
        <f aca="false">IF(AG403=$AM$3,IF($AM$4="借方残",AH403+AM402,AM402-AH403),IF(AJ403=$AM$3,IF($AM$4="借方残",AM402-AK403,AK403+AM402),AM402))</f>
        <v>0</v>
      </c>
      <c r="AO403" s="105" t="str">
        <f aca="false">IF($AO$3="","",IF(OR(AG403=$AO$3,AJ403=$AO$3),1,""))</f>
        <v/>
      </c>
      <c r="AP403" s="105" t="str">
        <f aca="false">IF(AO403=1,COUNTIF($AO$6:AO403,"=1"),"")</f>
        <v/>
      </c>
      <c r="AQ403" s="106" t="str">
        <f aca="false">IF($AO$3="","",IF(AG403=$AO$3,"借",IF(AJ403=$AO$3,"貸","")))</f>
        <v/>
      </c>
    </row>
    <row r="404" customFormat="false" ht="12" hidden="false" customHeight="false" outlineLevel="0" collapsed="false">
      <c r="AA404" s="52" t="n">
        <v>399</v>
      </c>
      <c r="AC404" s="52"/>
      <c r="AD404" s="94" t="str">
        <f aca="false">IF(AC404&lt;&gt;"",VLOOKUP(AC404,$P$5:W$120,8,0),"")</f>
        <v/>
      </c>
      <c r="AF404" s="52" t="str">
        <f aca="false">IF(ISERROR(VALUE(MID(AD404,1,3))),"",VALUE(MID(VLOOKUP(VALUE(MID(AD404,1,3)),$P$5:$W$120,4,0),1,3)))</f>
        <v/>
      </c>
      <c r="AG404" s="94" t="str">
        <f aca="false">IF(AF404&lt;&gt;"",VLOOKUP(AF404,$B$5:$L$106,11,0),"")</f>
        <v/>
      </c>
      <c r="AH404" s="88"/>
      <c r="AI404" s="52" t="str">
        <f aca="false">IF(ISERR(VALUE(MID(AD404,1,3))),"",VALUE(MID(VLOOKUP(VALUE(MID(AD404,1,3)),$P$5:$W$120,6,0),1,3)))</f>
        <v/>
      </c>
      <c r="AJ404" s="94" t="str">
        <f aca="false">IF(AI404&lt;&gt;"",VLOOKUP(AI404,$B$5:$L$106,11,0),"")</f>
        <v/>
      </c>
      <c r="AK404" s="102" t="n">
        <f aca="false">AH404</f>
        <v>0</v>
      </c>
      <c r="AM404" s="103" t="n">
        <f aca="false">IF(AG404=$AM$3,IF($AM$4="借方残",AH404+AM403,AM403-AH404),IF(AJ404=$AM$3,IF($AM$4="借方残",AM403-AK404,AK404+AM403),AM403))</f>
        <v>0</v>
      </c>
      <c r="AO404" s="105" t="str">
        <f aca="false">IF($AO$3="","",IF(OR(AG404=$AO$3,AJ404=$AO$3),1,""))</f>
        <v/>
      </c>
      <c r="AP404" s="105" t="str">
        <f aca="false">IF(AO404=1,COUNTIF($AO$6:AO404,"=1"),"")</f>
        <v/>
      </c>
      <c r="AQ404" s="106" t="str">
        <f aca="false">IF($AO$3="","",IF(AG404=$AO$3,"借",IF(AJ404=$AO$3,"貸","")))</f>
        <v/>
      </c>
    </row>
    <row r="405" customFormat="false" ht="12" hidden="false" customHeight="false" outlineLevel="0" collapsed="false">
      <c r="AA405" s="52" t="n">
        <v>400</v>
      </c>
      <c r="AC405" s="52"/>
      <c r="AD405" s="94" t="str">
        <f aca="false">IF(AC405&lt;&gt;"",VLOOKUP(AC405,$P$5:W$120,8,0),"")</f>
        <v/>
      </c>
      <c r="AF405" s="52" t="str">
        <f aca="false">IF(ISERROR(VALUE(MID(AD405,1,3))),"",VALUE(MID(VLOOKUP(VALUE(MID(AD405,1,3)),$P$5:$W$120,4,0),1,3)))</f>
        <v/>
      </c>
      <c r="AG405" s="94" t="str">
        <f aca="false">IF(AF405&lt;&gt;"",VLOOKUP(AF405,$B$5:$L$106,11,0),"")</f>
        <v/>
      </c>
      <c r="AH405" s="88"/>
      <c r="AI405" s="52" t="str">
        <f aca="false">IF(ISERR(VALUE(MID(AD405,1,3))),"",VALUE(MID(VLOOKUP(VALUE(MID(AD405,1,3)),$P$5:$W$120,6,0),1,3)))</f>
        <v/>
      </c>
      <c r="AJ405" s="94" t="str">
        <f aca="false">IF(AI405&lt;&gt;"",VLOOKUP(AI405,$B$5:$L$106,11,0),"")</f>
        <v/>
      </c>
      <c r="AK405" s="102" t="n">
        <f aca="false">AH405</f>
        <v>0</v>
      </c>
      <c r="AM405" s="103" t="n">
        <f aca="false">IF(AG405=$AM$3,IF($AM$4="借方残",AH405+AM404,AM404-AH405),IF(AJ405=$AM$3,IF($AM$4="借方残",AM404-AK405,AK405+AM404),AM404))</f>
        <v>0</v>
      </c>
      <c r="AO405" s="105" t="str">
        <f aca="false">IF($AO$3="","",IF(OR(AG405=$AO$3,AJ405=$AO$3),1,""))</f>
        <v/>
      </c>
      <c r="AP405" s="105" t="str">
        <f aca="false">IF(AO405=1,COUNTIF($AO$6:AO405,"=1"),"")</f>
        <v/>
      </c>
      <c r="AQ405" s="106" t="str">
        <f aca="false">IF($AO$3="","",IF(AG405=$AO$3,"借",IF(AJ405=$AO$3,"貸","")))</f>
        <v/>
      </c>
    </row>
    <row r="406" customFormat="false" ht="12" hidden="false" customHeight="false" outlineLevel="0" collapsed="false">
      <c r="AA406" s="52" t="n">
        <v>401</v>
      </c>
      <c r="AC406" s="52"/>
      <c r="AD406" s="94" t="str">
        <f aca="false">IF(AC406&lt;&gt;"",VLOOKUP(AC406,$P$5:W$120,8,0),"")</f>
        <v/>
      </c>
      <c r="AF406" s="52" t="str">
        <f aca="false">IF(ISERROR(VALUE(MID(AD406,1,3))),"",VALUE(MID(VLOOKUP(VALUE(MID(AD406,1,3)),$P$5:$W$120,4,0),1,3)))</f>
        <v/>
      </c>
      <c r="AG406" s="94" t="str">
        <f aca="false">IF(AF406&lt;&gt;"",VLOOKUP(AF406,$B$5:$L$106,11,0),"")</f>
        <v/>
      </c>
      <c r="AH406" s="88"/>
      <c r="AI406" s="52" t="str">
        <f aca="false">IF(ISERR(VALUE(MID(AD406,1,3))),"",VALUE(MID(VLOOKUP(VALUE(MID(AD406,1,3)),$P$5:$W$120,6,0),1,3)))</f>
        <v/>
      </c>
      <c r="AJ406" s="94" t="str">
        <f aca="false">IF(AI406&lt;&gt;"",VLOOKUP(AI406,$B$5:$L$106,11,0),"")</f>
        <v/>
      </c>
      <c r="AK406" s="102" t="n">
        <f aca="false">AH406</f>
        <v>0</v>
      </c>
      <c r="AM406" s="103" t="n">
        <f aca="false">IF(AG406=$AM$3,IF($AM$4="借方残",AH406+AM405,AM405-AH406),IF(AJ406=$AM$3,IF($AM$4="借方残",AM405-AK406,AK406+AM405),AM405))</f>
        <v>0</v>
      </c>
      <c r="AO406" s="105" t="str">
        <f aca="false">IF($AO$3="","",IF(OR(AG406=$AO$3,AJ406=$AO$3),1,""))</f>
        <v/>
      </c>
      <c r="AP406" s="105" t="str">
        <f aca="false">IF(AO406=1,COUNTIF($AO$6:AO406,"=1"),"")</f>
        <v/>
      </c>
      <c r="AQ406" s="106" t="str">
        <f aca="false">IF($AO$3="","",IF(AG406=$AO$3,"借",IF(AJ406=$AO$3,"貸","")))</f>
        <v/>
      </c>
    </row>
    <row r="407" customFormat="false" ht="12" hidden="false" customHeight="false" outlineLevel="0" collapsed="false">
      <c r="AA407" s="52" t="n">
        <v>402</v>
      </c>
      <c r="AC407" s="52"/>
      <c r="AD407" s="94" t="str">
        <f aca="false">IF(AC407&lt;&gt;"",VLOOKUP(AC407,$P$5:W$120,8,0),"")</f>
        <v/>
      </c>
      <c r="AF407" s="52" t="str">
        <f aca="false">IF(ISERROR(VALUE(MID(AD407,1,3))),"",VALUE(MID(VLOOKUP(VALUE(MID(AD407,1,3)),$P$5:$W$120,4,0),1,3)))</f>
        <v/>
      </c>
      <c r="AG407" s="94" t="str">
        <f aca="false">IF(AF407&lt;&gt;"",VLOOKUP(AF407,$B$5:$L$106,11,0),"")</f>
        <v/>
      </c>
      <c r="AH407" s="88"/>
      <c r="AI407" s="52" t="str">
        <f aca="false">IF(ISERR(VALUE(MID(AD407,1,3))),"",VALUE(MID(VLOOKUP(VALUE(MID(AD407,1,3)),$P$5:$W$120,6,0),1,3)))</f>
        <v/>
      </c>
      <c r="AJ407" s="94" t="str">
        <f aca="false">IF(AI407&lt;&gt;"",VLOOKUP(AI407,$B$5:$L$106,11,0),"")</f>
        <v/>
      </c>
      <c r="AK407" s="102" t="n">
        <f aca="false">AH407</f>
        <v>0</v>
      </c>
      <c r="AM407" s="103" t="n">
        <f aca="false">IF(AG407=$AM$3,IF($AM$4="借方残",AH407+AM406,AM406-AH407),IF(AJ407=$AM$3,IF($AM$4="借方残",AM406-AK407,AK407+AM406),AM406))</f>
        <v>0</v>
      </c>
      <c r="AO407" s="105" t="str">
        <f aca="false">IF($AO$3="","",IF(OR(AG407=$AO$3,AJ407=$AO$3),1,""))</f>
        <v/>
      </c>
      <c r="AP407" s="105" t="str">
        <f aca="false">IF(AO407=1,COUNTIF($AO$6:AO407,"=1"),"")</f>
        <v/>
      </c>
      <c r="AQ407" s="106" t="str">
        <f aca="false">IF($AO$3="","",IF(AG407=$AO$3,"借",IF(AJ407=$AO$3,"貸","")))</f>
        <v/>
      </c>
    </row>
    <row r="408" customFormat="false" ht="12" hidden="false" customHeight="false" outlineLevel="0" collapsed="false">
      <c r="AA408" s="52" t="n">
        <v>403</v>
      </c>
      <c r="AC408" s="52"/>
      <c r="AD408" s="94" t="str">
        <f aca="false">IF(AC408&lt;&gt;"",VLOOKUP(AC408,$P$5:W$120,8,0),"")</f>
        <v/>
      </c>
      <c r="AF408" s="52" t="str">
        <f aca="false">IF(ISERROR(VALUE(MID(AD408,1,3))),"",VALUE(MID(VLOOKUP(VALUE(MID(AD408,1,3)),$P$5:$W$120,4,0),1,3)))</f>
        <v/>
      </c>
      <c r="AG408" s="94" t="str">
        <f aca="false">IF(AF408&lt;&gt;"",VLOOKUP(AF408,$B$5:$L$106,11,0),"")</f>
        <v/>
      </c>
      <c r="AH408" s="88"/>
      <c r="AI408" s="52" t="str">
        <f aca="false">IF(ISERR(VALUE(MID(AD408,1,3))),"",VALUE(MID(VLOOKUP(VALUE(MID(AD408,1,3)),$P$5:$W$120,6,0),1,3)))</f>
        <v/>
      </c>
      <c r="AJ408" s="94" t="str">
        <f aca="false">IF(AI408&lt;&gt;"",VLOOKUP(AI408,$B$5:$L$106,11,0),"")</f>
        <v/>
      </c>
      <c r="AK408" s="102" t="n">
        <f aca="false">AH408</f>
        <v>0</v>
      </c>
      <c r="AM408" s="103" t="n">
        <f aca="false">IF(AG408=$AM$3,IF($AM$4="借方残",AH408+AM407,AM407-AH408),IF(AJ408=$AM$3,IF($AM$4="借方残",AM407-AK408,AK408+AM407),AM407))</f>
        <v>0</v>
      </c>
      <c r="AO408" s="105" t="str">
        <f aca="false">IF($AO$3="","",IF(OR(AG408=$AO$3,AJ408=$AO$3),1,""))</f>
        <v/>
      </c>
      <c r="AP408" s="105" t="str">
        <f aca="false">IF(AO408=1,COUNTIF($AO$6:AO408,"=1"),"")</f>
        <v/>
      </c>
      <c r="AQ408" s="106" t="str">
        <f aca="false">IF($AO$3="","",IF(AG408=$AO$3,"借",IF(AJ408=$AO$3,"貸","")))</f>
        <v/>
      </c>
    </row>
    <row r="409" customFormat="false" ht="12" hidden="false" customHeight="false" outlineLevel="0" collapsed="false">
      <c r="AA409" s="52" t="n">
        <v>404</v>
      </c>
      <c r="AC409" s="52"/>
      <c r="AD409" s="94" t="str">
        <f aca="false">IF(AC409&lt;&gt;"",VLOOKUP(AC409,$P$5:W$120,8,0),"")</f>
        <v/>
      </c>
      <c r="AF409" s="52" t="str">
        <f aca="false">IF(ISERROR(VALUE(MID(AD409,1,3))),"",VALUE(MID(VLOOKUP(VALUE(MID(AD409,1,3)),$P$5:$W$120,4,0),1,3)))</f>
        <v/>
      </c>
      <c r="AG409" s="94" t="str">
        <f aca="false">IF(AF409&lt;&gt;"",VLOOKUP(AF409,$B$5:$L$106,11,0),"")</f>
        <v/>
      </c>
      <c r="AH409" s="88"/>
      <c r="AI409" s="52" t="str">
        <f aca="false">IF(ISERR(VALUE(MID(AD409,1,3))),"",VALUE(MID(VLOOKUP(VALUE(MID(AD409,1,3)),$P$5:$W$120,6,0),1,3)))</f>
        <v/>
      </c>
      <c r="AJ409" s="94" t="str">
        <f aca="false">IF(AI409&lt;&gt;"",VLOOKUP(AI409,$B$5:$L$106,11,0),"")</f>
        <v/>
      </c>
      <c r="AK409" s="102" t="n">
        <f aca="false">AH409</f>
        <v>0</v>
      </c>
      <c r="AM409" s="103" t="n">
        <f aca="false">IF(AG409=$AM$3,IF($AM$4="借方残",AH409+AM408,AM408-AH409),IF(AJ409=$AM$3,IF($AM$4="借方残",AM408-AK409,AK409+AM408),AM408))</f>
        <v>0</v>
      </c>
      <c r="AO409" s="105" t="str">
        <f aca="false">IF($AO$3="","",IF(OR(AG409=$AO$3,AJ409=$AO$3),1,""))</f>
        <v/>
      </c>
      <c r="AP409" s="105" t="str">
        <f aca="false">IF(AO409=1,COUNTIF($AO$6:AO409,"=1"),"")</f>
        <v/>
      </c>
      <c r="AQ409" s="106" t="str">
        <f aca="false">IF($AO$3="","",IF(AG409=$AO$3,"借",IF(AJ409=$AO$3,"貸","")))</f>
        <v/>
      </c>
    </row>
    <row r="410" customFormat="false" ht="12" hidden="false" customHeight="false" outlineLevel="0" collapsed="false">
      <c r="AA410" s="52" t="n">
        <v>405</v>
      </c>
      <c r="AC410" s="52"/>
      <c r="AD410" s="94" t="str">
        <f aca="false">IF(AC410&lt;&gt;"",VLOOKUP(AC410,$P$5:W$120,8,0),"")</f>
        <v/>
      </c>
      <c r="AF410" s="52" t="str">
        <f aca="false">IF(ISERROR(VALUE(MID(AD410,1,3))),"",VALUE(MID(VLOOKUP(VALUE(MID(AD410,1,3)),$P$5:$W$120,4,0),1,3)))</f>
        <v/>
      </c>
      <c r="AG410" s="94" t="str">
        <f aca="false">IF(AF410&lt;&gt;"",VLOOKUP(AF410,$B$5:$L$106,11,0),"")</f>
        <v/>
      </c>
      <c r="AH410" s="88"/>
      <c r="AI410" s="52" t="str">
        <f aca="false">IF(ISERR(VALUE(MID(AD410,1,3))),"",VALUE(MID(VLOOKUP(VALUE(MID(AD410,1,3)),$P$5:$W$120,6,0),1,3)))</f>
        <v/>
      </c>
      <c r="AJ410" s="94" t="str">
        <f aca="false">IF(AI410&lt;&gt;"",VLOOKUP(AI410,$B$5:$L$106,11,0),"")</f>
        <v/>
      </c>
      <c r="AK410" s="102" t="n">
        <f aca="false">AH410</f>
        <v>0</v>
      </c>
      <c r="AM410" s="103" t="n">
        <f aca="false">IF(AG410=$AM$3,IF($AM$4="借方残",AH410+AM409,AM409-AH410),IF(AJ410=$AM$3,IF($AM$4="借方残",AM409-AK410,AK410+AM409),AM409))</f>
        <v>0</v>
      </c>
      <c r="AO410" s="105" t="str">
        <f aca="false">IF($AO$3="","",IF(OR(AG410=$AO$3,AJ410=$AO$3),1,""))</f>
        <v/>
      </c>
      <c r="AP410" s="105" t="str">
        <f aca="false">IF(AO410=1,COUNTIF($AO$6:AO410,"=1"),"")</f>
        <v/>
      </c>
      <c r="AQ410" s="106" t="str">
        <f aca="false">IF($AO$3="","",IF(AG410=$AO$3,"借",IF(AJ410=$AO$3,"貸","")))</f>
        <v/>
      </c>
    </row>
    <row r="411" customFormat="false" ht="12" hidden="false" customHeight="false" outlineLevel="0" collapsed="false">
      <c r="AA411" s="52" t="n">
        <v>406</v>
      </c>
      <c r="AC411" s="52"/>
      <c r="AD411" s="94" t="str">
        <f aca="false">IF(AC411&lt;&gt;"",VLOOKUP(AC411,$P$5:W$120,8,0),"")</f>
        <v/>
      </c>
      <c r="AF411" s="52" t="str">
        <f aca="false">IF(ISERROR(VALUE(MID(AD411,1,3))),"",VALUE(MID(VLOOKUP(VALUE(MID(AD411,1,3)),$P$5:$W$120,4,0),1,3)))</f>
        <v/>
      </c>
      <c r="AG411" s="94" t="str">
        <f aca="false">IF(AF411&lt;&gt;"",VLOOKUP(AF411,$B$5:$L$106,11,0),"")</f>
        <v/>
      </c>
      <c r="AH411" s="88"/>
      <c r="AI411" s="52" t="str">
        <f aca="false">IF(ISERR(VALUE(MID(AD411,1,3))),"",VALUE(MID(VLOOKUP(VALUE(MID(AD411,1,3)),$P$5:$W$120,6,0),1,3)))</f>
        <v/>
      </c>
      <c r="AJ411" s="94" t="str">
        <f aca="false">IF(AI411&lt;&gt;"",VLOOKUP(AI411,$B$5:$L$106,11,0),"")</f>
        <v/>
      </c>
      <c r="AK411" s="102" t="n">
        <f aca="false">AH411</f>
        <v>0</v>
      </c>
      <c r="AM411" s="103" t="n">
        <f aca="false">IF(AG411=$AM$3,IF($AM$4="借方残",AH411+AM410,AM410-AH411),IF(AJ411=$AM$3,IF($AM$4="借方残",AM410-AK411,AK411+AM410),AM410))</f>
        <v>0</v>
      </c>
      <c r="AO411" s="105" t="str">
        <f aca="false">IF($AO$3="","",IF(OR(AG411=$AO$3,AJ411=$AO$3),1,""))</f>
        <v/>
      </c>
      <c r="AP411" s="105" t="str">
        <f aca="false">IF(AO411=1,COUNTIF($AO$6:AO411,"=1"),"")</f>
        <v/>
      </c>
      <c r="AQ411" s="106" t="str">
        <f aca="false">IF($AO$3="","",IF(AG411=$AO$3,"借",IF(AJ411=$AO$3,"貸","")))</f>
        <v/>
      </c>
    </row>
    <row r="412" customFormat="false" ht="12" hidden="false" customHeight="false" outlineLevel="0" collapsed="false">
      <c r="AA412" s="52" t="n">
        <v>407</v>
      </c>
      <c r="AC412" s="52"/>
      <c r="AD412" s="94" t="str">
        <f aca="false">IF(AC412&lt;&gt;"",VLOOKUP(AC412,$P$5:W$120,8,0),"")</f>
        <v/>
      </c>
      <c r="AF412" s="52" t="str">
        <f aca="false">IF(ISERROR(VALUE(MID(AD412,1,3))),"",VALUE(MID(VLOOKUP(VALUE(MID(AD412,1,3)),$P$5:$W$120,4,0),1,3)))</f>
        <v/>
      </c>
      <c r="AG412" s="94" t="str">
        <f aca="false">IF(AF412&lt;&gt;"",VLOOKUP(AF412,$B$5:$L$106,11,0),"")</f>
        <v/>
      </c>
      <c r="AH412" s="88"/>
      <c r="AI412" s="52" t="str">
        <f aca="false">IF(ISERR(VALUE(MID(AD412,1,3))),"",VALUE(MID(VLOOKUP(VALUE(MID(AD412,1,3)),$P$5:$W$120,6,0),1,3)))</f>
        <v/>
      </c>
      <c r="AJ412" s="94" t="str">
        <f aca="false">IF(AI412&lt;&gt;"",VLOOKUP(AI412,$B$5:$L$106,11,0),"")</f>
        <v/>
      </c>
      <c r="AK412" s="102" t="n">
        <f aca="false">AH412</f>
        <v>0</v>
      </c>
      <c r="AM412" s="103" t="n">
        <f aca="false">IF(AG412=$AM$3,IF($AM$4="借方残",AH412+AM411,AM411-AH412),IF(AJ412=$AM$3,IF($AM$4="借方残",AM411-AK412,AK412+AM411),AM411))</f>
        <v>0</v>
      </c>
      <c r="AO412" s="105" t="str">
        <f aca="false">IF($AO$3="","",IF(OR(AG412=$AO$3,AJ412=$AO$3),1,""))</f>
        <v/>
      </c>
      <c r="AP412" s="105" t="str">
        <f aca="false">IF(AO412=1,COUNTIF($AO$6:AO412,"=1"),"")</f>
        <v/>
      </c>
      <c r="AQ412" s="106" t="str">
        <f aca="false">IF($AO$3="","",IF(AG412=$AO$3,"借",IF(AJ412=$AO$3,"貸","")))</f>
        <v/>
      </c>
    </row>
    <row r="413" customFormat="false" ht="12" hidden="false" customHeight="false" outlineLevel="0" collapsed="false">
      <c r="AA413" s="52" t="n">
        <v>408</v>
      </c>
      <c r="AC413" s="52"/>
      <c r="AD413" s="94" t="str">
        <f aca="false">IF(AC413&lt;&gt;"",VLOOKUP(AC413,$P$5:W$120,8,0),"")</f>
        <v/>
      </c>
      <c r="AF413" s="52" t="str">
        <f aca="false">IF(ISERROR(VALUE(MID(AD413,1,3))),"",VALUE(MID(VLOOKUP(VALUE(MID(AD413,1,3)),$P$5:$W$120,4,0),1,3)))</f>
        <v/>
      </c>
      <c r="AG413" s="94" t="str">
        <f aca="false">IF(AF413&lt;&gt;"",VLOOKUP(AF413,$B$5:$L$106,11,0),"")</f>
        <v/>
      </c>
      <c r="AH413" s="88"/>
      <c r="AI413" s="52" t="str">
        <f aca="false">IF(ISERR(VALUE(MID(AD413,1,3))),"",VALUE(MID(VLOOKUP(VALUE(MID(AD413,1,3)),$P$5:$W$120,6,0),1,3)))</f>
        <v/>
      </c>
      <c r="AJ413" s="94" t="str">
        <f aca="false">IF(AI413&lt;&gt;"",VLOOKUP(AI413,$B$5:$L$106,11,0),"")</f>
        <v/>
      </c>
      <c r="AK413" s="102" t="n">
        <f aca="false">AH413</f>
        <v>0</v>
      </c>
      <c r="AM413" s="103" t="n">
        <f aca="false">IF(AG413=$AM$3,IF($AM$4="借方残",AH413+AM412,AM412-AH413),IF(AJ413=$AM$3,IF($AM$4="借方残",AM412-AK413,AK413+AM412),AM412))</f>
        <v>0</v>
      </c>
      <c r="AO413" s="105" t="str">
        <f aca="false">IF($AO$3="","",IF(OR(AG413=$AO$3,AJ413=$AO$3),1,""))</f>
        <v/>
      </c>
      <c r="AP413" s="105" t="str">
        <f aca="false">IF(AO413=1,COUNTIF($AO$6:AO413,"=1"),"")</f>
        <v/>
      </c>
      <c r="AQ413" s="106" t="str">
        <f aca="false">IF($AO$3="","",IF(AG413=$AO$3,"借",IF(AJ413=$AO$3,"貸","")))</f>
        <v/>
      </c>
    </row>
    <row r="414" customFormat="false" ht="12" hidden="false" customHeight="false" outlineLevel="0" collapsed="false">
      <c r="AA414" s="52" t="n">
        <v>409</v>
      </c>
      <c r="AC414" s="52"/>
      <c r="AD414" s="94" t="str">
        <f aca="false">IF(AC414&lt;&gt;"",VLOOKUP(AC414,$P$5:W$120,8,0),"")</f>
        <v/>
      </c>
      <c r="AF414" s="52" t="str">
        <f aca="false">IF(ISERROR(VALUE(MID(AD414,1,3))),"",VALUE(MID(VLOOKUP(VALUE(MID(AD414,1,3)),$P$5:$W$120,4,0),1,3)))</f>
        <v/>
      </c>
      <c r="AG414" s="94" t="str">
        <f aca="false">IF(AF414&lt;&gt;"",VLOOKUP(AF414,$B$5:$L$106,11,0),"")</f>
        <v/>
      </c>
      <c r="AH414" s="88"/>
      <c r="AI414" s="52" t="str">
        <f aca="false">IF(ISERR(VALUE(MID(AD414,1,3))),"",VALUE(MID(VLOOKUP(VALUE(MID(AD414,1,3)),$P$5:$W$120,6,0),1,3)))</f>
        <v/>
      </c>
      <c r="AJ414" s="94" t="str">
        <f aca="false">IF(AI414&lt;&gt;"",VLOOKUP(AI414,$B$5:$L$106,11,0),"")</f>
        <v/>
      </c>
      <c r="AK414" s="102" t="n">
        <f aca="false">AH414</f>
        <v>0</v>
      </c>
      <c r="AM414" s="103" t="n">
        <f aca="false">IF(AG414=$AM$3,IF($AM$4="借方残",AH414+AM413,AM413-AH414),IF(AJ414=$AM$3,IF($AM$4="借方残",AM413-AK414,AK414+AM413),AM413))</f>
        <v>0</v>
      </c>
      <c r="AO414" s="105" t="str">
        <f aca="false">IF($AO$3="","",IF(OR(AG414=$AO$3,AJ414=$AO$3),1,""))</f>
        <v/>
      </c>
      <c r="AP414" s="105" t="str">
        <f aca="false">IF(AO414=1,COUNTIF($AO$6:AO414,"=1"),"")</f>
        <v/>
      </c>
      <c r="AQ414" s="106" t="str">
        <f aca="false">IF($AO$3="","",IF(AG414=$AO$3,"借",IF(AJ414=$AO$3,"貸","")))</f>
        <v/>
      </c>
    </row>
    <row r="415" customFormat="false" ht="12" hidden="false" customHeight="false" outlineLevel="0" collapsed="false">
      <c r="AA415" s="52" t="n">
        <v>410</v>
      </c>
      <c r="AC415" s="52"/>
      <c r="AD415" s="94" t="str">
        <f aca="false">IF(AC415&lt;&gt;"",VLOOKUP(AC415,$P$5:W$120,8,0),"")</f>
        <v/>
      </c>
      <c r="AF415" s="52" t="str">
        <f aca="false">IF(ISERROR(VALUE(MID(AD415,1,3))),"",VALUE(MID(VLOOKUP(VALUE(MID(AD415,1,3)),$P$5:$W$120,4,0),1,3)))</f>
        <v/>
      </c>
      <c r="AG415" s="94" t="str">
        <f aca="false">IF(AF415&lt;&gt;"",VLOOKUP(AF415,$B$5:$L$106,11,0),"")</f>
        <v/>
      </c>
      <c r="AH415" s="88"/>
      <c r="AI415" s="52" t="str">
        <f aca="false">IF(ISERR(VALUE(MID(AD415,1,3))),"",VALUE(MID(VLOOKUP(VALUE(MID(AD415,1,3)),$P$5:$W$120,6,0),1,3)))</f>
        <v/>
      </c>
      <c r="AJ415" s="94" t="str">
        <f aca="false">IF(AI415&lt;&gt;"",VLOOKUP(AI415,$B$5:$L$106,11,0),"")</f>
        <v/>
      </c>
      <c r="AK415" s="102" t="n">
        <f aca="false">AH415</f>
        <v>0</v>
      </c>
      <c r="AM415" s="103" t="n">
        <f aca="false">IF(AG415=$AM$3,IF($AM$4="借方残",AH415+AM414,AM414-AH415),IF(AJ415=$AM$3,IF($AM$4="借方残",AM414-AK415,AK415+AM414),AM414))</f>
        <v>0</v>
      </c>
      <c r="AO415" s="105" t="str">
        <f aca="false">IF($AO$3="","",IF(OR(AG415=$AO$3,AJ415=$AO$3),1,""))</f>
        <v/>
      </c>
      <c r="AP415" s="105" t="str">
        <f aca="false">IF(AO415=1,COUNTIF($AO$6:AO415,"=1"),"")</f>
        <v/>
      </c>
      <c r="AQ415" s="106" t="str">
        <f aca="false">IF($AO$3="","",IF(AG415=$AO$3,"借",IF(AJ415=$AO$3,"貸","")))</f>
        <v/>
      </c>
    </row>
    <row r="416" customFormat="false" ht="12" hidden="false" customHeight="false" outlineLevel="0" collapsed="false">
      <c r="AA416" s="52" t="n">
        <v>411</v>
      </c>
      <c r="AC416" s="52"/>
      <c r="AD416" s="94" t="str">
        <f aca="false">IF(AC416&lt;&gt;"",VLOOKUP(AC416,$P$5:W$120,8,0),"")</f>
        <v/>
      </c>
      <c r="AF416" s="52" t="str">
        <f aca="false">IF(ISERROR(VALUE(MID(AD416,1,3))),"",VALUE(MID(VLOOKUP(VALUE(MID(AD416,1,3)),$P$5:$W$120,4,0),1,3)))</f>
        <v/>
      </c>
      <c r="AG416" s="94" t="str">
        <f aca="false">IF(AF416&lt;&gt;"",VLOOKUP(AF416,$B$5:$L$106,11,0),"")</f>
        <v/>
      </c>
      <c r="AH416" s="88"/>
      <c r="AI416" s="52" t="str">
        <f aca="false">IF(ISERR(VALUE(MID(AD416,1,3))),"",VALUE(MID(VLOOKUP(VALUE(MID(AD416,1,3)),$P$5:$W$120,6,0),1,3)))</f>
        <v/>
      </c>
      <c r="AJ416" s="94" t="str">
        <f aca="false">IF(AI416&lt;&gt;"",VLOOKUP(AI416,$B$5:$L$106,11,0),"")</f>
        <v/>
      </c>
      <c r="AK416" s="102" t="n">
        <f aca="false">AH416</f>
        <v>0</v>
      </c>
      <c r="AM416" s="103" t="n">
        <f aca="false">IF(AG416=$AM$3,IF($AM$4="借方残",AH416+AM415,AM415-AH416),IF(AJ416=$AM$3,IF($AM$4="借方残",AM415-AK416,AK416+AM415),AM415))</f>
        <v>0</v>
      </c>
      <c r="AO416" s="105" t="str">
        <f aca="false">IF($AO$3="","",IF(OR(AG416=$AO$3,AJ416=$AO$3),1,""))</f>
        <v/>
      </c>
      <c r="AP416" s="105" t="str">
        <f aca="false">IF(AO416=1,COUNTIF($AO$6:AO416,"=1"),"")</f>
        <v/>
      </c>
      <c r="AQ416" s="106" t="str">
        <f aca="false">IF($AO$3="","",IF(AG416=$AO$3,"借",IF(AJ416=$AO$3,"貸","")))</f>
        <v/>
      </c>
    </row>
    <row r="417" customFormat="false" ht="12" hidden="false" customHeight="false" outlineLevel="0" collapsed="false">
      <c r="AA417" s="52" t="n">
        <v>412</v>
      </c>
      <c r="AC417" s="52"/>
      <c r="AD417" s="94" t="str">
        <f aca="false">IF(AC417&lt;&gt;"",VLOOKUP(AC417,$P$5:W$120,8,0),"")</f>
        <v/>
      </c>
      <c r="AF417" s="52" t="str">
        <f aca="false">IF(ISERROR(VALUE(MID(AD417,1,3))),"",VALUE(MID(VLOOKUP(VALUE(MID(AD417,1,3)),$P$5:$W$120,4,0),1,3)))</f>
        <v/>
      </c>
      <c r="AG417" s="94" t="str">
        <f aca="false">IF(AF417&lt;&gt;"",VLOOKUP(AF417,$B$5:$L$106,11,0),"")</f>
        <v/>
      </c>
      <c r="AH417" s="88"/>
      <c r="AI417" s="52" t="str">
        <f aca="false">IF(ISERR(VALUE(MID(AD417,1,3))),"",VALUE(MID(VLOOKUP(VALUE(MID(AD417,1,3)),$P$5:$W$120,6,0),1,3)))</f>
        <v/>
      </c>
      <c r="AJ417" s="94" t="str">
        <f aca="false">IF(AI417&lt;&gt;"",VLOOKUP(AI417,$B$5:$L$106,11,0),"")</f>
        <v/>
      </c>
      <c r="AK417" s="102" t="n">
        <f aca="false">AH417</f>
        <v>0</v>
      </c>
      <c r="AM417" s="103" t="n">
        <f aca="false">IF(AG417=$AM$3,IF($AM$4="借方残",AH417+AM416,AM416-AH417),IF(AJ417=$AM$3,IF($AM$4="借方残",AM416-AK417,AK417+AM416),AM416))</f>
        <v>0</v>
      </c>
      <c r="AO417" s="105" t="str">
        <f aca="false">IF($AO$3="","",IF(OR(AG417=$AO$3,AJ417=$AO$3),1,""))</f>
        <v/>
      </c>
      <c r="AP417" s="105" t="str">
        <f aca="false">IF(AO417=1,COUNTIF($AO$6:AO417,"=1"),"")</f>
        <v/>
      </c>
      <c r="AQ417" s="106" t="str">
        <f aca="false">IF($AO$3="","",IF(AG417=$AO$3,"借",IF(AJ417=$AO$3,"貸","")))</f>
        <v/>
      </c>
    </row>
    <row r="418" customFormat="false" ht="12" hidden="false" customHeight="false" outlineLevel="0" collapsed="false">
      <c r="AA418" s="52" t="n">
        <v>413</v>
      </c>
      <c r="AC418" s="52"/>
      <c r="AD418" s="94" t="str">
        <f aca="false">IF(AC418&lt;&gt;"",VLOOKUP(AC418,$P$5:W$120,8,0),"")</f>
        <v/>
      </c>
      <c r="AF418" s="52" t="str">
        <f aca="false">IF(ISERROR(VALUE(MID(AD418,1,3))),"",VALUE(MID(VLOOKUP(VALUE(MID(AD418,1,3)),$P$5:$W$120,4,0),1,3)))</f>
        <v/>
      </c>
      <c r="AG418" s="94" t="str">
        <f aca="false">IF(AF418&lt;&gt;"",VLOOKUP(AF418,$B$5:$L$106,11,0),"")</f>
        <v/>
      </c>
      <c r="AH418" s="88"/>
      <c r="AI418" s="52" t="str">
        <f aca="false">IF(ISERR(VALUE(MID(AD418,1,3))),"",VALUE(MID(VLOOKUP(VALUE(MID(AD418,1,3)),$P$5:$W$120,6,0),1,3)))</f>
        <v/>
      </c>
      <c r="AJ418" s="94" t="str">
        <f aca="false">IF(AI418&lt;&gt;"",VLOOKUP(AI418,$B$5:$L$106,11,0),"")</f>
        <v/>
      </c>
      <c r="AK418" s="102" t="n">
        <f aca="false">AH418</f>
        <v>0</v>
      </c>
      <c r="AM418" s="103" t="n">
        <f aca="false">IF(AG418=$AM$3,IF($AM$4="借方残",AH418+AM417,AM417-AH418),IF(AJ418=$AM$3,IF($AM$4="借方残",AM417-AK418,AK418+AM417),AM417))</f>
        <v>0</v>
      </c>
      <c r="AO418" s="105" t="str">
        <f aca="false">IF($AO$3="","",IF(OR(AG418=$AO$3,AJ418=$AO$3),1,""))</f>
        <v/>
      </c>
      <c r="AP418" s="105" t="str">
        <f aca="false">IF(AO418=1,COUNTIF($AO$6:AO418,"=1"),"")</f>
        <v/>
      </c>
      <c r="AQ418" s="106" t="str">
        <f aca="false">IF($AO$3="","",IF(AG418=$AO$3,"借",IF(AJ418=$AO$3,"貸","")))</f>
        <v/>
      </c>
    </row>
    <row r="419" customFormat="false" ht="12" hidden="false" customHeight="false" outlineLevel="0" collapsed="false">
      <c r="AA419" s="52" t="n">
        <v>414</v>
      </c>
      <c r="AC419" s="52"/>
      <c r="AD419" s="94" t="str">
        <f aca="false">IF(AC419&lt;&gt;"",VLOOKUP(AC419,$P$5:W$120,8,0),"")</f>
        <v/>
      </c>
      <c r="AF419" s="52" t="str">
        <f aca="false">IF(ISERROR(VALUE(MID(AD419,1,3))),"",VALUE(MID(VLOOKUP(VALUE(MID(AD419,1,3)),$P$5:$W$120,4,0),1,3)))</f>
        <v/>
      </c>
      <c r="AG419" s="94" t="str">
        <f aca="false">IF(AF419&lt;&gt;"",VLOOKUP(AF419,$B$5:$L$106,11,0),"")</f>
        <v/>
      </c>
      <c r="AH419" s="88"/>
      <c r="AI419" s="52" t="str">
        <f aca="false">IF(ISERR(VALUE(MID(AD419,1,3))),"",VALUE(MID(VLOOKUP(VALUE(MID(AD419,1,3)),$P$5:$W$120,6,0),1,3)))</f>
        <v/>
      </c>
      <c r="AJ419" s="94" t="str">
        <f aca="false">IF(AI419&lt;&gt;"",VLOOKUP(AI419,$B$5:$L$106,11,0),"")</f>
        <v/>
      </c>
      <c r="AK419" s="102" t="n">
        <f aca="false">AH419</f>
        <v>0</v>
      </c>
      <c r="AM419" s="103" t="n">
        <f aca="false">IF(AG419=$AM$3,IF($AM$4="借方残",AH419+AM418,AM418-AH419),IF(AJ419=$AM$3,IF($AM$4="借方残",AM418-AK419,AK419+AM418),AM418))</f>
        <v>0</v>
      </c>
      <c r="AO419" s="105" t="str">
        <f aca="false">IF($AO$3="","",IF(OR(AG419=$AO$3,AJ419=$AO$3),1,""))</f>
        <v/>
      </c>
      <c r="AP419" s="105" t="str">
        <f aca="false">IF(AO419=1,COUNTIF($AO$6:AO419,"=1"),"")</f>
        <v/>
      </c>
      <c r="AQ419" s="106" t="str">
        <f aca="false">IF($AO$3="","",IF(AG419=$AO$3,"借",IF(AJ419=$AO$3,"貸","")))</f>
        <v/>
      </c>
    </row>
    <row r="420" customFormat="false" ht="12" hidden="false" customHeight="false" outlineLevel="0" collapsed="false">
      <c r="AA420" s="52" t="n">
        <v>415</v>
      </c>
      <c r="AC420" s="52"/>
      <c r="AD420" s="94" t="str">
        <f aca="false">IF(AC420&lt;&gt;"",VLOOKUP(AC420,$P$5:W$120,8,0),"")</f>
        <v/>
      </c>
      <c r="AF420" s="52" t="str">
        <f aca="false">IF(ISERROR(VALUE(MID(AD420,1,3))),"",VALUE(MID(VLOOKUP(VALUE(MID(AD420,1,3)),$P$5:$W$120,4,0),1,3)))</f>
        <v/>
      </c>
      <c r="AG420" s="94" t="str">
        <f aca="false">IF(AF420&lt;&gt;"",VLOOKUP(AF420,$B$5:$L$106,11,0),"")</f>
        <v/>
      </c>
      <c r="AH420" s="88"/>
      <c r="AI420" s="52" t="str">
        <f aca="false">IF(ISERR(VALUE(MID(AD420,1,3))),"",VALUE(MID(VLOOKUP(VALUE(MID(AD420,1,3)),$P$5:$W$120,6,0),1,3)))</f>
        <v/>
      </c>
      <c r="AJ420" s="94" t="str">
        <f aca="false">IF(AI420&lt;&gt;"",VLOOKUP(AI420,$B$5:$L$106,11,0),"")</f>
        <v/>
      </c>
      <c r="AK420" s="102" t="n">
        <f aca="false">AH420</f>
        <v>0</v>
      </c>
      <c r="AM420" s="103" t="n">
        <f aca="false">IF(AG420=$AM$3,IF($AM$4="借方残",AH420+AM419,AM419-AH420),IF(AJ420=$AM$3,IF($AM$4="借方残",AM419-AK420,AK420+AM419),AM419))</f>
        <v>0</v>
      </c>
      <c r="AO420" s="105" t="str">
        <f aca="false">IF($AO$3="","",IF(OR(AG420=$AO$3,AJ420=$AO$3),1,""))</f>
        <v/>
      </c>
      <c r="AP420" s="105" t="str">
        <f aca="false">IF(AO420=1,COUNTIF($AO$6:AO420,"=1"),"")</f>
        <v/>
      </c>
      <c r="AQ420" s="106" t="str">
        <f aca="false">IF($AO$3="","",IF(AG420=$AO$3,"借",IF(AJ420=$AO$3,"貸","")))</f>
        <v/>
      </c>
    </row>
    <row r="421" customFormat="false" ht="12" hidden="false" customHeight="false" outlineLevel="0" collapsed="false">
      <c r="AA421" s="52" t="n">
        <v>416</v>
      </c>
      <c r="AC421" s="52"/>
      <c r="AD421" s="94" t="str">
        <f aca="false">IF(AC421&lt;&gt;"",VLOOKUP(AC421,$P$5:W$120,8,0),"")</f>
        <v/>
      </c>
      <c r="AF421" s="52" t="str">
        <f aca="false">IF(ISERROR(VALUE(MID(AD421,1,3))),"",VALUE(MID(VLOOKUP(VALUE(MID(AD421,1,3)),$P$5:$W$120,4,0),1,3)))</f>
        <v/>
      </c>
      <c r="AG421" s="94" t="str">
        <f aca="false">IF(AF421&lt;&gt;"",VLOOKUP(AF421,$B$5:$L$106,11,0),"")</f>
        <v/>
      </c>
      <c r="AH421" s="88"/>
      <c r="AI421" s="52" t="str">
        <f aca="false">IF(ISERR(VALUE(MID(AD421,1,3))),"",VALUE(MID(VLOOKUP(VALUE(MID(AD421,1,3)),$P$5:$W$120,6,0),1,3)))</f>
        <v/>
      </c>
      <c r="AJ421" s="94" t="str">
        <f aca="false">IF(AI421&lt;&gt;"",VLOOKUP(AI421,$B$5:$L$106,11,0),"")</f>
        <v/>
      </c>
      <c r="AK421" s="102" t="n">
        <f aca="false">AH421</f>
        <v>0</v>
      </c>
      <c r="AM421" s="103" t="n">
        <f aca="false">IF(AG421=$AM$3,IF($AM$4="借方残",AH421+AM420,AM420-AH421),IF(AJ421=$AM$3,IF($AM$4="借方残",AM420-AK421,AK421+AM420),AM420))</f>
        <v>0</v>
      </c>
      <c r="AO421" s="105" t="str">
        <f aca="false">IF($AO$3="","",IF(OR(AG421=$AO$3,AJ421=$AO$3),1,""))</f>
        <v/>
      </c>
      <c r="AP421" s="105" t="str">
        <f aca="false">IF(AO421=1,COUNTIF($AO$6:AO421,"=1"),"")</f>
        <v/>
      </c>
      <c r="AQ421" s="106" t="str">
        <f aca="false">IF($AO$3="","",IF(AG421=$AO$3,"借",IF(AJ421=$AO$3,"貸","")))</f>
        <v/>
      </c>
    </row>
    <row r="422" customFormat="false" ht="12" hidden="false" customHeight="false" outlineLevel="0" collapsed="false">
      <c r="AA422" s="52" t="n">
        <v>417</v>
      </c>
      <c r="AC422" s="52"/>
      <c r="AD422" s="94" t="str">
        <f aca="false">IF(AC422&lt;&gt;"",VLOOKUP(AC422,$P$5:W$120,8,0),"")</f>
        <v/>
      </c>
      <c r="AF422" s="52" t="str">
        <f aca="false">IF(ISERROR(VALUE(MID(AD422,1,3))),"",VALUE(MID(VLOOKUP(VALUE(MID(AD422,1,3)),$P$5:$W$120,4,0),1,3)))</f>
        <v/>
      </c>
      <c r="AG422" s="94" t="str">
        <f aca="false">IF(AF422&lt;&gt;"",VLOOKUP(AF422,$B$5:$L$106,11,0),"")</f>
        <v/>
      </c>
      <c r="AH422" s="88"/>
      <c r="AI422" s="52" t="str">
        <f aca="false">IF(ISERR(VALUE(MID(AD422,1,3))),"",VALUE(MID(VLOOKUP(VALUE(MID(AD422,1,3)),$P$5:$W$120,6,0),1,3)))</f>
        <v/>
      </c>
      <c r="AJ422" s="94" t="str">
        <f aca="false">IF(AI422&lt;&gt;"",VLOOKUP(AI422,$B$5:$L$106,11,0),"")</f>
        <v/>
      </c>
      <c r="AK422" s="102" t="n">
        <f aca="false">AH422</f>
        <v>0</v>
      </c>
      <c r="AM422" s="103" t="n">
        <f aca="false">IF(AG422=$AM$3,IF($AM$4="借方残",AH422+AM421,AM421-AH422),IF(AJ422=$AM$3,IF($AM$4="借方残",AM421-AK422,AK422+AM421),AM421))</f>
        <v>0</v>
      </c>
      <c r="AO422" s="105" t="str">
        <f aca="false">IF($AO$3="","",IF(OR(AG422=$AO$3,AJ422=$AO$3),1,""))</f>
        <v/>
      </c>
      <c r="AP422" s="105" t="str">
        <f aca="false">IF(AO422=1,COUNTIF($AO$6:AO422,"=1"),"")</f>
        <v/>
      </c>
      <c r="AQ422" s="106" t="str">
        <f aca="false">IF($AO$3="","",IF(AG422=$AO$3,"借",IF(AJ422=$AO$3,"貸","")))</f>
        <v/>
      </c>
    </row>
    <row r="423" customFormat="false" ht="12" hidden="false" customHeight="false" outlineLevel="0" collapsed="false">
      <c r="AA423" s="52" t="n">
        <v>418</v>
      </c>
      <c r="AC423" s="52"/>
      <c r="AD423" s="94" t="str">
        <f aca="false">IF(AC423&lt;&gt;"",VLOOKUP(AC423,$P$5:W$120,8,0),"")</f>
        <v/>
      </c>
      <c r="AF423" s="52" t="str">
        <f aca="false">IF(ISERROR(VALUE(MID(AD423,1,3))),"",VALUE(MID(VLOOKUP(VALUE(MID(AD423,1,3)),$P$5:$W$120,4,0),1,3)))</f>
        <v/>
      </c>
      <c r="AG423" s="94" t="str">
        <f aca="false">IF(AF423&lt;&gt;"",VLOOKUP(AF423,$B$5:$L$106,11,0),"")</f>
        <v/>
      </c>
      <c r="AH423" s="88"/>
      <c r="AI423" s="52" t="str">
        <f aca="false">IF(ISERR(VALUE(MID(AD423,1,3))),"",VALUE(MID(VLOOKUP(VALUE(MID(AD423,1,3)),$P$5:$W$120,6,0),1,3)))</f>
        <v/>
      </c>
      <c r="AJ423" s="94" t="str">
        <f aca="false">IF(AI423&lt;&gt;"",VLOOKUP(AI423,$B$5:$L$106,11,0),"")</f>
        <v/>
      </c>
      <c r="AK423" s="102" t="n">
        <f aca="false">AH423</f>
        <v>0</v>
      </c>
      <c r="AM423" s="103" t="n">
        <f aca="false">IF(AG423=$AM$3,IF($AM$4="借方残",AH423+AM422,AM422-AH423),IF(AJ423=$AM$3,IF($AM$4="借方残",AM422-AK423,AK423+AM422),AM422))</f>
        <v>0</v>
      </c>
      <c r="AO423" s="105" t="str">
        <f aca="false">IF($AO$3="","",IF(OR(AG423=$AO$3,AJ423=$AO$3),1,""))</f>
        <v/>
      </c>
      <c r="AP423" s="105" t="str">
        <f aca="false">IF(AO423=1,COUNTIF($AO$6:AO423,"=1"),"")</f>
        <v/>
      </c>
      <c r="AQ423" s="106" t="str">
        <f aca="false">IF($AO$3="","",IF(AG423=$AO$3,"借",IF(AJ423=$AO$3,"貸","")))</f>
        <v/>
      </c>
    </row>
    <row r="424" customFormat="false" ht="12" hidden="false" customHeight="false" outlineLevel="0" collapsed="false">
      <c r="AA424" s="52" t="n">
        <v>419</v>
      </c>
      <c r="AC424" s="52"/>
      <c r="AD424" s="94" t="str">
        <f aca="false">IF(AC424&lt;&gt;"",VLOOKUP(AC424,$P$5:W$120,8,0),"")</f>
        <v/>
      </c>
      <c r="AF424" s="52" t="str">
        <f aca="false">IF(ISERROR(VALUE(MID(AD424,1,3))),"",VALUE(MID(VLOOKUP(VALUE(MID(AD424,1,3)),$P$5:$W$120,4,0),1,3)))</f>
        <v/>
      </c>
      <c r="AG424" s="94" t="str">
        <f aca="false">IF(AF424&lt;&gt;"",VLOOKUP(AF424,$B$5:$L$106,11,0),"")</f>
        <v/>
      </c>
      <c r="AH424" s="88"/>
      <c r="AI424" s="52" t="str">
        <f aca="false">IF(ISERR(VALUE(MID(AD424,1,3))),"",VALUE(MID(VLOOKUP(VALUE(MID(AD424,1,3)),$P$5:$W$120,6,0),1,3)))</f>
        <v/>
      </c>
      <c r="AJ424" s="94" t="str">
        <f aca="false">IF(AI424&lt;&gt;"",VLOOKUP(AI424,$B$5:$L$106,11,0),"")</f>
        <v/>
      </c>
      <c r="AK424" s="102" t="n">
        <f aca="false">AH424</f>
        <v>0</v>
      </c>
      <c r="AM424" s="103" t="n">
        <f aca="false">IF(AG424=$AM$3,IF($AM$4="借方残",AH424+AM423,AM423-AH424),IF(AJ424=$AM$3,IF($AM$4="借方残",AM423-AK424,AK424+AM423),AM423))</f>
        <v>0</v>
      </c>
      <c r="AO424" s="105" t="str">
        <f aca="false">IF($AO$3="","",IF(OR(AG424=$AO$3,AJ424=$AO$3),1,""))</f>
        <v/>
      </c>
      <c r="AP424" s="105" t="str">
        <f aca="false">IF(AO424=1,COUNTIF($AO$6:AO424,"=1"),"")</f>
        <v/>
      </c>
      <c r="AQ424" s="106" t="str">
        <f aca="false">IF($AO$3="","",IF(AG424=$AO$3,"借",IF(AJ424=$AO$3,"貸","")))</f>
        <v/>
      </c>
    </row>
    <row r="425" customFormat="false" ht="12" hidden="false" customHeight="false" outlineLevel="0" collapsed="false">
      <c r="AA425" s="52" t="n">
        <v>420</v>
      </c>
      <c r="AC425" s="52"/>
      <c r="AD425" s="94" t="str">
        <f aca="false">IF(AC425&lt;&gt;"",VLOOKUP(AC425,$P$5:W$120,8,0),"")</f>
        <v/>
      </c>
      <c r="AF425" s="52" t="str">
        <f aca="false">IF(ISERROR(VALUE(MID(AD425,1,3))),"",VALUE(MID(VLOOKUP(VALUE(MID(AD425,1,3)),$P$5:$W$120,4,0),1,3)))</f>
        <v/>
      </c>
      <c r="AG425" s="94" t="str">
        <f aca="false">IF(AF425&lt;&gt;"",VLOOKUP(AF425,$B$5:$L$106,11,0),"")</f>
        <v/>
      </c>
      <c r="AH425" s="88"/>
      <c r="AI425" s="52" t="str">
        <f aca="false">IF(ISERR(VALUE(MID(AD425,1,3))),"",VALUE(MID(VLOOKUP(VALUE(MID(AD425,1,3)),$P$5:$W$120,6,0),1,3)))</f>
        <v/>
      </c>
      <c r="AJ425" s="94" t="str">
        <f aca="false">IF(AI425&lt;&gt;"",VLOOKUP(AI425,$B$5:$L$106,11,0),"")</f>
        <v/>
      </c>
      <c r="AK425" s="102" t="n">
        <f aca="false">AH425</f>
        <v>0</v>
      </c>
      <c r="AM425" s="103" t="n">
        <f aca="false">IF(AG425=$AM$3,IF($AM$4="借方残",AH425+AM424,AM424-AH425),IF(AJ425=$AM$3,IF($AM$4="借方残",AM424-AK425,AK425+AM424),AM424))</f>
        <v>0</v>
      </c>
      <c r="AO425" s="105" t="str">
        <f aca="false">IF($AO$3="","",IF(OR(AG425=$AO$3,AJ425=$AO$3),1,""))</f>
        <v/>
      </c>
      <c r="AP425" s="105" t="str">
        <f aca="false">IF(AO425=1,COUNTIF($AO$6:AO425,"=1"),"")</f>
        <v/>
      </c>
      <c r="AQ425" s="106" t="str">
        <f aca="false">IF($AO$3="","",IF(AG425=$AO$3,"借",IF(AJ425=$AO$3,"貸","")))</f>
        <v/>
      </c>
    </row>
    <row r="426" customFormat="false" ht="12" hidden="false" customHeight="false" outlineLevel="0" collapsed="false">
      <c r="AA426" s="52" t="n">
        <v>421</v>
      </c>
      <c r="AC426" s="52"/>
      <c r="AD426" s="94" t="str">
        <f aca="false">IF(AC426&lt;&gt;"",VLOOKUP(AC426,$P$5:W$120,8,0),"")</f>
        <v/>
      </c>
      <c r="AF426" s="52" t="str">
        <f aca="false">IF(ISERROR(VALUE(MID(AD426,1,3))),"",VALUE(MID(VLOOKUP(VALUE(MID(AD426,1,3)),$P$5:$W$120,4,0),1,3)))</f>
        <v/>
      </c>
      <c r="AG426" s="94" t="str">
        <f aca="false">IF(AF426&lt;&gt;"",VLOOKUP(AF426,$B$5:$L$106,11,0),"")</f>
        <v/>
      </c>
      <c r="AH426" s="88"/>
      <c r="AI426" s="52" t="str">
        <f aca="false">IF(ISERR(VALUE(MID(AD426,1,3))),"",VALUE(MID(VLOOKUP(VALUE(MID(AD426,1,3)),$P$5:$W$120,6,0),1,3)))</f>
        <v/>
      </c>
      <c r="AJ426" s="94" t="str">
        <f aca="false">IF(AI426&lt;&gt;"",VLOOKUP(AI426,$B$5:$L$106,11,0),"")</f>
        <v/>
      </c>
      <c r="AK426" s="102" t="n">
        <f aca="false">AH426</f>
        <v>0</v>
      </c>
      <c r="AM426" s="103" t="n">
        <f aca="false">IF(AG426=$AM$3,IF($AM$4="借方残",AH426+AM425,AM425-AH426),IF(AJ426=$AM$3,IF($AM$4="借方残",AM425-AK426,AK426+AM425),AM425))</f>
        <v>0</v>
      </c>
      <c r="AO426" s="105" t="str">
        <f aca="false">IF($AO$3="","",IF(OR(AG426=$AO$3,AJ426=$AO$3),1,""))</f>
        <v/>
      </c>
      <c r="AP426" s="105" t="str">
        <f aca="false">IF(AO426=1,COUNTIF($AO$6:AO426,"=1"),"")</f>
        <v/>
      </c>
      <c r="AQ426" s="106" t="str">
        <f aca="false">IF($AO$3="","",IF(AG426=$AO$3,"借",IF(AJ426=$AO$3,"貸","")))</f>
        <v/>
      </c>
    </row>
    <row r="427" customFormat="false" ht="12" hidden="false" customHeight="false" outlineLevel="0" collapsed="false">
      <c r="AA427" s="52" t="n">
        <v>422</v>
      </c>
      <c r="AC427" s="52"/>
      <c r="AD427" s="94" t="str">
        <f aca="false">IF(AC427&lt;&gt;"",VLOOKUP(AC427,$P$5:W$120,8,0),"")</f>
        <v/>
      </c>
      <c r="AF427" s="52" t="str">
        <f aca="false">IF(ISERROR(VALUE(MID(AD427,1,3))),"",VALUE(MID(VLOOKUP(VALUE(MID(AD427,1,3)),$P$5:$W$120,4,0),1,3)))</f>
        <v/>
      </c>
      <c r="AG427" s="94" t="str">
        <f aca="false">IF(AF427&lt;&gt;"",VLOOKUP(AF427,$B$5:$L$106,11,0),"")</f>
        <v/>
      </c>
      <c r="AH427" s="88"/>
      <c r="AI427" s="52" t="str">
        <f aca="false">IF(ISERR(VALUE(MID(AD427,1,3))),"",VALUE(MID(VLOOKUP(VALUE(MID(AD427,1,3)),$P$5:$W$120,6,0),1,3)))</f>
        <v/>
      </c>
      <c r="AJ427" s="94" t="str">
        <f aca="false">IF(AI427&lt;&gt;"",VLOOKUP(AI427,$B$5:$L$106,11,0),"")</f>
        <v/>
      </c>
      <c r="AK427" s="102" t="n">
        <f aca="false">AH427</f>
        <v>0</v>
      </c>
      <c r="AM427" s="103" t="n">
        <f aca="false">IF(AG427=$AM$3,IF($AM$4="借方残",AH427+AM426,AM426-AH427),IF(AJ427=$AM$3,IF($AM$4="借方残",AM426-AK427,AK427+AM426),AM426))</f>
        <v>0</v>
      </c>
      <c r="AO427" s="105" t="str">
        <f aca="false">IF($AO$3="","",IF(OR(AG427=$AO$3,AJ427=$AO$3),1,""))</f>
        <v/>
      </c>
      <c r="AP427" s="105" t="str">
        <f aca="false">IF(AO427=1,COUNTIF($AO$6:AO427,"=1"),"")</f>
        <v/>
      </c>
      <c r="AQ427" s="106" t="str">
        <f aca="false">IF($AO$3="","",IF(AG427=$AO$3,"借",IF(AJ427=$AO$3,"貸","")))</f>
        <v/>
      </c>
    </row>
    <row r="428" customFormat="false" ht="12" hidden="false" customHeight="false" outlineLevel="0" collapsed="false">
      <c r="AA428" s="52" t="n">
        <v>423</v>
      </c>
      <c r="AC428" s="52"/>
      <c r="AD428" s="94" t="str">
        <f aca="false">IF(AC428&lt;&gt;"",VLOOKUP(AC428,$P$5:W$120,8,0),"")</f>
        <v/>
      </c>
      <c r="AF428" s="52" t="str">
        <f aca="false">IF(ISERROR(VALUE(MID(AD428,1,3))),"",VALUE(MID(VLOOKUP(VALUE(MID(AD428,1,3)),$P$5:$W$120,4,0),1,3)))</f>
        <v/>
      </c>
      <c r="AG428" s="94" t="str">
        <f aca="false">IF(AF428&lt;&gt;"",VLOOKUP(AF428,$B$5:$L$106,11,0),"")</f>
        <v/>
      </c>
      <c r="AH428" s="88"/>
      <c r="AI428" s="52" t="str">
        <f aca="false">IF(ISERR(VALUE(MID(AD428,1,3))),"",VALUE(MID(VLOOKUP(VALUE(MID(AD428,1,3)),$P$5:$W$120,6,0),1,3)))</f>
        <v/>
      </c>
      <c r="AJ428" s="94" t="str">
        <f aca="false">IF(AI428&lt;&gt;"",VLOOKUP(AI428,$B$5:$L$106,11,0),"")</f>
        <v/>
      </c>
      <c r="AK428" s="102" t="n">
        <f aca="false">AH428</f>
        <v>0</v>
      </c>
      <c r="AM428" s="103" t="n">
        <f aca="false">IF(AG428=$AM$3,IF($AM$4="借方残",AH428+AM427,AM427-AH428),IF(AJ428=$AM$3,IF($AM$4="借方残",AM427-AK428,AK428+AM427),AM427))</f>
        <v>0</v>
      </c>
      <c r="AO428" s="105" t="str">
        <f aca="false">IF($AO$3="","",IF(OR(AG428=$AO$3,AJ428=$AO$3),1,""))</f>
        <v/>
      </c>
      <c r="AP428" s="105" t="str">
        <f aca="false">IF(AO428=1,COUNTIF($AO$6:AO428,"=1"),"")</f>
        <v/>
      </c>
      <c r="AQ428" s="106" t="str">
        <f aca="false">IF($AO$3="","",IF(AG428=$AO$3,"借",IF(AJ428=$AO$3,"貸","")))</f>
        <v/>
      </c>
    </row>
    <row r="429" customFormat="false" ht="12" hidden="false" customHeight="false" outlineLevel="0" collapsed="false">
      <c r="AA429" s="52" t="n">
        <v>424</v>
      </c>
      <c r="AC429" s="52"/>
      <c r="AD429" s="94" t="str">
        <f aca="false">IF(AC429&lt;&gt;"",VLOOKUP(AC429,$P$5:W$120,8,0),"")</f>
        <v/>
      </c>
      <c r="AF429" s="52" t="str">
        <f aca="false">IF(ISERROR(VALUE(MID(AD429,1,3))),"",VALUE(MID(VLOOKUP(VALUE(MID(AD429,1,3)),$P$5:$W$120,4,0),1,3)))</f>
        <v/>
      </c>
      <c r="AG429" s="94" t="str">
        <f aca="false">IF(AF429&lt;&gt;"",VLOOKUP(AF429,$B$5:$L$106,11,0),"")</f>
        <v/>
      </c>
      <c r="AH429" s="88"/>
      <c r="AI429" s="52" t="str">
        <f aca="false">IF(ISERR(VALUE(MID(AD429,1,3))),"",VALUE(MID(VLOOKUP(VALUE(MID(AD429,1,3)),$P$5:$W$120,6,0),1,3)))</f>
        <v/>
      </c>
      <c r="AJ429" s="94" t="str">
        <f aca="false">IF(AI429&lt;&gt;"",VLOOKUP(AI429,$B$5:$L$106,11,0),"")</f>
        <v/>
      </c>
      <c r="AK429" s="102" t="n">
        <f aca="false">AH429</f>
        <v>0</v>
      </c>
      <c r="AM429" s="103" t="n">
        <f aca="false">IF(AG429=$AM$3,IF($AM$4="借方残",AH429+AM428,AM428-AH429),IF(AJ429=$AM$3,IF($AM$4="借方残",AM428-AK429,AK429+AM428),AM428))</f>
        <v>0</v>
      </c>
      <c r="AO429" s="105" t="str">
        <f aca="false">IF($AO$3="","",IF(OR(AG429=$AO$3,AJ429=$AO$3),1,""))</f>
        <v/>
      </c>
      <c r="AP429" s="105" t="str">
        <f aca="false">IF(AO429=1,COUNTIF($AO$6:AO429,"=1"),"")</f>
        <v/>
      </c>
      <c r="AQ429" s="106" t="str">
        <f aca="false">IF($AO$3="","",IF(AG429=$AO$3,"借",IF(AJ429=$AO$3,"貸","")))</f>
        <v/>
      </c>
    </row>
    <row r="430" customFormat="false" ht="12" hidden="false" customHeight="false" outlineLevel="0" collapsed="false">
      <c r="AA430" s="52" t="n">
        <v>425</v>
      </c>
      <c r="AC430" s="52"/>
      <c r="AD430" s="94" t="str">
        <f aca="false">IF(AC430&lt;&gt;"",VLOOKUP(AC430,$P$5:W$120,8,0),"")</f>
        <v/>
      </c>
      <c r="AF430" s="52" t="str">
        <f aca="false">IF(ISERROR(VALUE(MID(AD430,1,3))),"",VALUE(MID(VLOOKUP(VALUE(MID(AD430,1,3)),$P$5:$W$120,4,0),1,3)))</f>
        <v/>
      </c>
      <c r="AG430" s="94" t="str">
        <f aca="false">IF(AF430&lt;&gt;"",VLOOKUP(AF430,$B$5:$L$106,11,0),"")</f>
        <v/>
      </c>
      <c r="AH430" s="88"/>
      <c r="AI430" s="52" t="str">
        <f aca="false">IF(ISERR(VALUE(MID(AD430,1,3))),"",VALUE(MID(VLOOKUP(VALUE(MID(AD430,1,3)),$P$5:$W$120,6,0),1,3)))</f>
        <v/>
      </c>
      <c r="AJ430" s="94" t="str">
        <f aca="false">IF(AI430&lt;&gt;"",VLOOKUP(AI430,$B$5:$L$106,11,0),"")</f>
        <v/>
      </c>
      <c r="AK430" s="102" t="n">
        <f aca="false">AH430</f>
        <v>0</v>
      </c>
      <c r="AM430" s="103" t="n">
        <f aca="false">IF(AG430=$AM$3,IF($AM$4="借方残",AH430+AM429,AM429-AH430),IF(AJ430=$AM$3,IF($AM$4="借方残",AM429-AK430,AK430+AM429),AM429))</f>
        <v>0</v>
      </c>
      <c r="AO430" s="105" t="str">
        <f aca="false">IF($AO$3="","",IF(OR(AG430=$AO$3,AJ430=$AO$3),1,""))</f>
        <v/>
      </c>
      <c r="AP430" s="105" t="str">
        <f aca="false">IF(AO430=1,COUNTIF($AO$6:AO430,"=1"),"")</f>
        <v/>
      </c>
      <c r="AQ430" s="106" t="str">
        <f aca="false">IF($AO$3="","",IF(AG430=$AO$3,"借",IF(AJ430=$AO$3,"貸","")))</f>
        <v/>
      </c>
    </row>
    <row r="431" customFormat="false" ht="12" hidden="false" customHeight="false" outlineLevel="0" collapsed="false">
      <c r="AA431" s="52" t="n">
        <v>426</v>
      </c>
      <c r="AC431" s="52"/>
      <c r="AD431" s="94" t="str">
        <f aca="false">IF(AC431&lt;&gt;"",VLOOKUP(AC431,$P$5:W$120,8,0),"")</f>
        <v/>
      </c>
      <c r="AF431" s="52" t="str">
        <f aca="false">IF(ISERROR(VALUE(MID(AD431,1,3))),"",VALUE(MID(VLOOKUP(VALUE(MID(AD431,1,3)),$P$5:$W$120,4,0),1,3)))</f>
        <v/>
      </c>
      <c r="AG431" s="94" t="str">
        <f aca="false">IF(AF431&lt;&gt;"",VLOOKUP(AF431,$B$5:$L$106,11,0),"")</f>
        <v/>
      </c>
      <c r="AH431" s="88"/>
      <c r="AI431" s="52" t="str">
        <f aca="false">IF(ISERR(VALUE(MID(AD431,1,3))),"",VALUE(MID(VLOOKUP(VALUE(MID(AD431,1,3)),$P$5:$W$120,6,0),1,3)))</f>
        <v/>
      </c>
      <c r="AJ431" s="94" t="str">
        <f aca="false">IF(AI431&lt;&gt;"",VLOOKUP(AI431,$B$5:$L$106,11,0),"")</f>
        <v/>
      </c>
      <c r="AK431" s="102" t="n">
        <f aca="false">AH431</f>
        <v>0</v>
      </c>
      <c r="AM431" s="103" t="n">
        <f aca="false">IF(AG431=$AM$3,IF($AM$4="借方残",AH431+AM430,AM430-AH431),IF(AJ431=$AM$3,IF($AM$4="借方残",AM430-AK431,AK431+AM430),AM430))</f>
        <v>0</v>
      </c>
      <c r="AO431" s="105" t="str">
        <f aca="false">IF($AO$3="","",IF(OR(AG431=$AO$3,AJ431=$AO$3),1,""))</f>
        <v/>
      </c>
      <c r="AP431" s="105" t="str">
        <f aca="false">IF(AO431=1,COUNTIF($AO$6:AO431,"=1"),"")</f>
        <v/>
      </c>
      <c r="AQ431" s="106" t="str">
        <f aca="false">IF($AO$3="","",IF(AG431=$AO$3,"借",IF(AJ431=$AO$3,"貸","")))</f>
        <v/>
      </c>
    </row>
    <row r="432" customFormat="false" ht="12" hidden="false" customHeight="false" outlineLevel="0" collapsed="false">
      <c r="AA432" s="52" t="n">
        <v>427</v>
      </c>
      <c r="AC432" s="52"/>
      <c r="AD432" s="94" t="str">
        <f aca="false">IF(AC432&lt;&gt;"",VLOOKUP(AC432,$P$5:W$120,8,0),"")</f>
        <v/>
      </c>
      <c r="AF432" s="52" t="str">
        <f aca="false">IF(ISERROR(VALUE(MID(AD432,1,3))),"",VALUE(MID(VLOOKUP(VALUE(MID(AD432,1,3)),$P$5:$W$120,4,0),1,3)))</f>
        <v/>
      </c>
      <c r="AG432" s="94" t="str">
        <f aca="false">IF(AF432&lt;&gt;"",VLOOKUP(AF432,$B$5:$L$106,11,0),"")</f>
        <v/>
      </c>
      <c r="AH432" s="88"/>
      <c r="AI432" s="52" t="str">
        <f aca="false">IF(ISERR(VALUE(MID(AD432,1,3))),"",VALUE(MID(VLOOKUP(VALUE(MID(AD432,1,3)),$P$5:$W$120,6,0),1,3)))</f>
        <v/>
      </c>
      <c r="AJ432" s="94" t="str">
        <f aca="false">IF(AI432&lt;&gt;"",VLOOKUP(AI432,$B$5:$L$106,11,0),"")</f>
        <v/>
      </c>
      <c r="AK432" s="102" t="n">
        <f aca="false">AH432</f>
        <v>0</v>
      </c>
      <c r="AM432" s="103" t="n">
        <f aca="false">IF(AG432=$AM$3,IF($AM$4="借方残",AH432+AM431,AM431-AH432),IF(AJ432=$AM$3,IF($AM$4="借方残",AM431-AK432,AK432+AM431),AM431))</f>
        <v>0</v>
      </c>
      <c r="AO432" s="105" t="str">
        <f aca="false">IF($AO$3="","",IF(OR(AG432=$AO$3,AJ432=$AO$3),1,""))</f>
        <v/>
      </c>
      <c r="AP432" s="105" t="str">
        <f aca="false">IF(AO432=1,COUNTIF($AO$6:AO432,"=1"),"")</f>
        <v/>
      </c>
      <c r="AQ432" s="106" t="str">
        <f aca="false">IF($AO$3="","",IF(AG432=$AO$3,"借",IF(AJ432=$AO$3,"貸","")))</f>
        <v/>
      </c>
    </row>
    <row r="433" customFormat="false" ht="12" hidden="false" customHeight="false" outlineLevel="0" collapsed="false">
      <c r="AA433" s="52" t="n">
        <v>428</v>
      </c>
      <c r="AC433" s="52"/>
      <c r="AD433" s="94" t="str">
        <f aca="false">IF(AC433&lt;&gt;"",VLOOKUP(AC433,$P$5:W$120,8,0),"")</f>
        <v/>
      </c>
      <c r="AF433" s="52" t="str">
        <f aca="false">IF(ISERROR(VALUE(MID(AD433,1,3))),"",VALUE(MID(VLOOKUP(VALUE(MID(AD433,1,3)),$P$5:$W$120,4,0),1,3)))</f>
        <v/>
      </c>
      <c r="AG433" s="94" t="str">
        <f aca="false">IF(AF433&lt;&gt;"",VLOOKUP(AF433,$B$5:$L$106,11,0),"")</f>
        <v/>
      </c>
      <c r="AH433" s="88"/>
      <c r="AI433" s="52" t="str">
        <f aca="false">IF(ISERR(VALUE(MID(AD433,1,3))),"",VALUE(MID(VLOOKUP(VALUE(MID(AD433,1,3)),$P$5:$W$120,6,0),1,3)))</f>
        <v/>
      </c>
      <c r="AJ433" s="94" t="str">
        <f aca="false">IF(AI433&lt;&gt;"",VLOOKUP(AI433,$B$5:$L$106,11,0),"")</f>
        <v/>
      </c>
      <c r="AK433" s="102" t="n">
        <f aca="false">AH433</f>
        <v>0</v>
      </c>
      <c r="AM433" s="103" t="n">
        <f aca="false">IF(AG433=$AM$3,IF($AM$4="借方残",AH433+AM432,AM432-AH433),IF(AJ433=$AM$3,IF($AM$4="借方残",AM432-AK433,AK433+AM432),AM432))</f>
        <v>0</v>
      </c>
      <c r="AO433" s="105" t="str">
        <f aca="false">IF($AO$3="","",IF(OR(AG433=$AO$3,AJ433=$AO$3),1,""))</f>
        <v/>
      </c>
      <c r="AP433" s="105" t="str">
        <f aca="false">IF(AO433=1,COUNTIF($AO$6:AO433,"=1"),"")</f>
        <v/>
      </c>
      <c r="AQ433" s="106" t="str">
        <f aca="false">IF($AO$3="","",IF(AG433=$AO$3,"借",IF(AJ433=$AO$3,"貸","")))</f>
        <v/>
      </c>
    </row>
    <row r="434" customFormat="false" ht="12" hidden="false" customHeight="false" outlineLevel="0" collapsed="false">
      <c r="AA434" s="52" t="n">
        <v>429</v>
      </c>
      <c r="AC434" s="52"/>
      <c r="AD434" s="94" t="str">
        <f aca="false">IF(AC434&lt;&gt;"",VLOOKUP(AC434,$P$5:W$120,8,0),"")</f>
        <v/>
      </c>
      <c r="AF434" s="52" t="str">
        <f aca="false">IF(ISERROR(VALUE(MID(AD434,1,3))),"",VALUE(MID(VLOOKUP(VALUE(MID(AD434,1,3)),$P$5:$W$120,4,0),1,3)))</f>
        <v/>
      </c>
      <c r="AG434" s="94" t="str">
        <f aca="false">IF(AF434&lt;&gt;"",VLOOKUP(AF434,$B$5:$L$106,11,0),"")</f>
        <v/>
      </c>
      <c r="AH434" s="88"/>
      <c r="AI434" s="52" t="str">
        <f aca="false">IF(ISERR(VALUE(MID(AD434,1,3))),"",VALUE(MID(VLOOKUP(VALUE(MID(AD434,1,3)),$P$5:$W$120,6,0),1,3)))</f>
        <v/>
      </c>
      <c r="AJ434" s="94" t="str">
        <f aca="false">IF(AI434&lt;&gt;"",VLOOKUP(AI434,$B$5:$L$106,11,0),"")</f>
        <v/>
      </c>
      <c r="AK434" s="102" t="n">
        <f aca="false">AH434</f>
        <v>0</v>
      </c>
      <c r="AM434" s="103" t="n">
        <f aca="false">IF(AG434=$AM$3,IF($AM$4="借方残",AH434+AM433,AM433-AH434),IF(AJ434=$AM$3,IF($AM$4="借方残",AM433-AK434,AK434+AM433),AM433))</f>
        <v>0</v>
      </c>
      <c r="AO434" s="105" t="str">
        <f aca="false">IF($AO$3="","",IF(OR(AG434=$AO$3,AJ434=$AO$3),1,""))</f>
        <v/>
      </c>
      <c r="AP434" s="105" t="str">
        <f aca="false">IF(AO434=1,COUNTIF($AO$6:AO434,"=1"),"")</f>
        <v/>
      </c>
      <c r="AQ434" s="106" t="str">
        <f aca="false">IF($AO$3="","",IF(AG434=$AO$3,"借",IF(AJ434=$AO$3,"貸","")))</f>
        <v/>
      </c>
    </row>
    <row r="435" customFormat="false" ht="12" hidden="false" customHeight="false" outlineLevel="0" collapsed="false">
      <c r="AA435" s="52" t="n">
        <v>430</v>
      </c>
      <c r="AC435" s="52"/>
      <c r="AD435" s="94" t="str">
        <f aca="false">IF(AC435&lt;&gt;"",VLOOKUP(AC435,$P$5:W$120,8,0),"")</f>
        <v/>
      </c>
      <c r="AF435" s="52" t="str">
        <f aca="false">IF(ISERROR(VALUE(MID(AD435,1,3))),"",VALUE(MID(VLOOKUP(VALUE(MID(AD435,1,3)),$P$5:$W$120,4,0),1,3)))</f>
        <v/>
      </c>
      <c r="AG435" s="94" t="str">
        <f aca="false">IF(AF435&lt;&gt;"",VLOOKUP(AF435,$B$5:$L$106,11,0),"")</f>
        <v/>
      </c>
      <c r="AH435" s="88"/>
      <c r="AI435" s="52" t="str">
        <f aca="false">IF(ISERR(VALUE(MID(AD435,1,3))),"",VALUE(MID(VLOOKUP(VALUE(MID(AD435,1,3)),$P$5:$W$120,6,0),1,3)))</f>
        <v/>
      </c>
      <c r="AJ435" s="94" t="str">
        <f aca="false">IF(AI435&lt;&gt;"",VLOOKUP(AI435,$B$5:$L$106,11,0),"")</f>
        <v/>
      </c>
      <c r="AK435" s="102" t="n">
        <f aca="false">AH435</f>
        <v>0</v>
      </c>
      <c r="AM435" s="103" t="n">
        <f aca="false">IF(AG435=$AM$3,IF($AM$4="借方残",AH435+AM434,AM434-AH435),IF(AJ435=$AM$3,IF($AM$4="借方残",AM434-AK435,AK435+AM434),AM434))</f>
        <v>0</v>
      </c>
      <c r="AO435" s="105" t="str">
        <f aca="false">IF($AO$3="","",IF(OR(AG435=$AO$3,AJ435=$AO$3),1,""))</f>
        <v/>
      </c>
      <c r="AP435" s="105" t="str">
        <f aca="false">IF(AO435=1,COUNTIF($AO$6:AO435,"=1"),"")</f>
        <v/>
      </c>
      <c r="AQ435" s="106" t="str">
        <f aca="false">IF($AO$3="","",IF(AG435=$AO$3,"借",IF(AJ435=$AO$3,"貸","")))</f>
        <v/>
      </c>
    </row>
    <row r="436" customFormat="false" ht="12" hidden="false" customHeight="false" outlineLevel="0" collapsed="false">
      <c r="AA436" s="52" t="n">
        <v>431</v>
      </c>
      <c r="AC436" s="52"/>
      <c r="AD436" s="94" t="str">
        <f aca="false">IF(AC436&lt;&gt;"",VLOOKUP(AC436,$P$5:W$120,8,0),"")</f>
        <v/>
      </c>
      <c r="AF436" s="52" t="str">
        <f aca="false">IF(ISERROR(VALUE(MID(AD436,1,3))),"",VALUE(MID(VLOOKUP(VALUE(MID(AD436,1,3)),$P$5:$W$120,4,0),1,3)))</f>
        <v/>
      </c>
      <c r="AG436" s="94" t="str">
        <f aca="false">IF(AF436&lt;&gt;"",VLOOKUP(AF436,$B$5:$L$106,11,0),"")</f>
        <v/>
      </c>
      <c r="AH436" s="88"/>
      <c r="AI436" s="52" t="str">
        <f aca="false">IF(ISERR(VALUE(MID(AD436,1,3))),"",VALUE(MID(VLOOKUP(VALUE(MID(AD436,1,3)),$P$5:$W$120,6,0),1,3)))</f>
        <v/>
      </c>
      <c r="AJ436" s="94" t="str">
        <f aca="false">IF(AI436&lt;&gt;"",VLOOKUP(AI436,$B$5:$L$106,11,0),"")</f>
        <v/>
      </c>
      <c r="AK436" s="102" t="n">
        <f aca="false">AH436</f>
        <v>0</v>
      </c>
      <c r="AM436" s="103" t="n">
        <f aca="false">IF(AG436=$AM$3,IF($AM$4="借方残",AH436+AM435,AM435-AH436),IF(AJ436=$AM$3,IF($AM$4="借方残",AM435-AK436,AK436+AM435),AM435))</f>
        <v>0</v>
      </c>
      <c r="AO436" s="105" t="str">
        <f aca="false">IF($AO$3="","",IF(OR(AG436=$AO$3,AJ436=$AO$3),1,""))</f>
        <v/>
      </c>
      <c r="AP436" s="105" t="str">
        <f aca="false">IF(AO436=1,COUNTIF($AO$6:AO436,"=1"),"")</f>
        <v/>
      </c>
      <c r="AQ436" s="106" t="str">
        <f aca="false">IF($AO$3="","",IF(AG436=$AO$3,"借",IF(AJ436=$AO$3,"貸","")))</f>
        <v/>
      </c>
    </row>
    <row r="437" customFormat="false" ht="12" hidden="false" customHeight="false" outlineLevel="0" collapsed="false">
      <c r="AA437" s="52" t="n">
        <v>432</v>
      </c>
      <c r="AC437" s="52"/>
      <c r="AD437" s="94" t="str">
        <f aca="false">IF(AC437&lt;&gt;"",VLOOKUP(AC437,$P$5:W$120,8,0),"")</f>
        <v/>
      </c>
      <c r="AF437" s="52" t="str">
        <f aca="false">IF(ISERROR(VALUE(MID(AD437,1,3))),"",VALUE(MID(VLOOKUP(VALUE(MID(AD437,1,3)),$P$5:$W$120,4,0),1,3)))</f>
        <v/>
      </c>
      <c r="AG437" s="94" t="str">
        <f aca="false">IF(AF437&lt;&gt;"",VLOOKUP(AF437,$B$5:$L$106,11,0),"")</f>
        <v/>
      </c>
      <c r="AH437" s="88"/>
      <c r="AI437" s="52" t="str">
        <f aca="false">IF(ISERR(VALUE(MID(AD437,1,3))),"",VALUE(MID(VLOOKUP(VALUE(MID(AD437,1,3)),$P$5:$W$120,6,0),1,3)))</f>
        <v/>
      </c>
      <c r="AJ437" s="94" t="str">
        <f aca="false">IF(AI437&lt;&gt;"",VLOOKUP(AI437,$B$5:$L$106,11,0),"")</f>
        <v/>
      </c>
      <c r="AK437" s="102" t="n">
        <f aca="false">AH437</f>
        <v>0</v>
      </c>
      <c r="AM437" s="103" t="n">
        <f aca="false">IF(AG437=$AM$3,IF($AM$4="借方残",AH437+AM436,AM436-AH437),IF(AJ437=$AM$3,IF($AM$4="借方残",AM436-AK437,AK437+AM436),AM436))</f>
        <v>0</v>
      </c>
      <c r="AO437" s="105" t="str">
        <f aca="false">IF($AO$3="","",IF(OR(AG437=$AO$3,AJ437=$AO$3),1,""))</f>
        <v/>
      </c>
      <c r="AP437" s="105" t="str">
        <f aca="false">IF(AO437=1,COUNTIF($AO$6:AO437,"=1"),"")</f>
        <v/>
      </c>
      <c r="AQ437" s="106" t="str">
        <f aca="false">IF($AO$3="","",IF(AG437=$AO$3,"借",IF(AJ437=$AO$3,"貸","")))</f>
        <v/>
      </c>
    </row>
    <row r="438" customFormat="false" ht="12" hidden="false" customHeight="false" outlineLevel="0" collapsed="false">
      <c r="AA438" s="52" t="n">
        <v>433</v>
      </c>
      <c r="AC438" s="52"/>
      <c r="AD438" s="94" t="str">
        <f aca="false">IF(AC438&lt;&gt;"",VLOOKUP(AC438,$P$5:W$120,8,0),"")</f>
        <v/>
      </c>
      <c r="AF438" s="52" t="str">
        <f aca="false">IF(ISERROR(VALUE(MID(AD438,1,3))),"",VALUE(MID(VLOOKUP(VALUE(MID(AD438,1,3)),$P$5:$W$120,4,0),1,3)))</f>
        <v/>
      </c>
      <c r="AG438" s="94" t="str">
        <f aca="false">IF(AF438&lt;&gt;"",VLOOKUP(AF438,$B$5:$L$106,11,0),"")</f>
        <v/>
      </c>
      <c r="AH438" s="88"/>
      <c r="AI438" s="52" t="str">
        <f aca="false">IF(ISERR(VALUE(MID(AD438,1,3))),"",VALUE(MID(VLOOKUP(VALUE(MID(AD438,1,3)),$P$5:$W$120,6,0),1,3)))</f>
        <v/>
      </c>
      <c r="AJ438" s="94" t="str">
        <f aca="false">IF(AI438&lt;&gt;"",VLOOKUP(AI438,$B$5:$L$106,11,0),"")</f>
        <v/>
      </c>
      <c r="AK438" s="102" t="n">
        <f aca="false">AH438</f>
        <v>0</v>
      </c>
      <c r="AM438" s="103" t="n">
        <f aca="false">IF(AG438=$AM$3,IF($AM$4="借方残",AH438+AM437,AM437-AH438),IF(AJ438=$AM$3,IF($AM$4="借方残",AM437-AK438,AK438+AM437),AM437))</f>
        <v>0</v>
      </c>
      <c r="AO438" s="105" t="str">
        <f aca="false">IF($AO$3="","",IF(OR(AG438=$AO$3,AJ438=$AO$3),1,""))</f>
        <v/>
      </c>
      <c r="AP438" s="105" t="str">
        <f aca="false">IF(AO438=1,COUNTIF($AO$6:AO438,"=1"),"")</f>
        <v/>
      </c>
      <c r="AQ438" s="106" t="str">
        <f aca="false">IF($AO$3="","",IF(AG438=$AO$3,"借",IF(AJ438=$AO$3,"貸","")))</f>
        <v/>
      </c>
    </row>
    <row r="439" customFormat="false" ht="12" hidden="false" customHeight="false" outlineLevel="0" collapsed="false">
      <c r="AA439" s="52" t="n">
        <v>434</v>
      </c>
      <c r="AC439" s="52"/>
      <c r="AD439" s="94" t="str">
        <f aca="false">IF(AC439&lt;&gt;"",VLOOKUP(AC439,$P$5:W$120,8,0),"")</f>
        <v/>
      </c>
      <c r="AF439" s="52" t="str">
        <f aca="false">IF(ISERROR(VALUE(MID(AD439,1,3))),"",VALUE(MID(VLOOKUP(VALUE(MID(AD439,1,3)),$P$5:$W$120,4,0),1,3)))</f>
        <v/>
      </c>
      <c r="AG439" s="94" t="str">
        <f aca="false">IF(AF439&lt;&gt;"",VLOOKUP(AF439,$B$5:$L$106,11,0),"")</f>
        <v/>
      </c>
      <c r="AH439" s="88"/>
      <c r="AI439" s="52" t="str">
        <f aca="false">IF(ISERR(VALUE(MID(AD439,1,3))),"",VALUE(MID(VLOOKUP(VALUE(MID(AD439,1,3)),$P$5:$W$120,6,0),1,3)))</f>
        <v/>
      </c>
      <c r="AJ439" s="94" t="str">
        <f aca="false">IF(AI439&lt;&gt;"",VLOOKUP(AI439,$B$5:$L$106,11,0),"")</f>
        <v/>
      </c>
      <c r="AK439" s="102" t="n">
        <f aca="false">AH439</f>
        <v>0</v>
      </c>
      <c r="AM439" s="103" t="n">
        <f aca="false">IF(AG439=$AM$3,IF($AM$4="借方残",AH439+AM438,AM438-AH439),IF(AJ439=$AM$3,IF($AM$4="借方残",AM438-AK439,AK439+AM438),AM438))</f>
        <v>0</v>
      </c>
      <c r="AO439" s="105" t="str">
        <f aca="false">IF($AO$3="","",IF(OR(AG439=$AO$3,AJ439=$AO$3),1,""))</f>
        <v/>
      </c>
      <c r="AP439" s="105" t="str">
        <f aca="false">IF(AO439=1,COUNTIF($AO$6:AO439,"=1"),"")</f>
        <v/>
      </c>
      <c r="AQ439" s="106" t="str">
        <f aca="false">IF($AO$3="","",IF(AG439=$AO$3,"借",IF(AJ439=$AO$3,"貸","")))</f>
        <v/>
      </c>
    </row>
    <row r="440" customFormat="false" ht="12" hidden="false" customHeight="false" outlineLevel="0" collapsed="false">
      <c r="AA440" s="52" t="n">
        <v>435</v>
      </c>
      <c r="AC440" s="52"/>
      <c r="AD440" s="94" t="str">
        <f aca="false">IF(AC440&lt;&gt;"",VLOOKUP(AC440,$P$5:W$120,8,0),"")</f>
        <v/>
      </c>
      <c r="AF440" s="52" t="str">
        <f aca="false">IF(ISERROR(VALUE(MID(AD440,1,3))),"",VALUE(MID(VLOOKUP(VALUE(MID(AD440,1,3)),$P$5:$W$120,4,0),1,3)))</f>
        <v/>
      </c>
      <c r="AG440" s="94" t="str">
        <f aca="false">IF(AF440&lt;&gt;"",VLOOKUP(AF440,$B$5:$L$106,11,0),"")</f>
        <v/>
      </c>
      <c r="AH440" s="88"/>
      <c r="AI440" s="52" t="str">
        <f aca="false">IF(ISERR(VALUE(MID(AD440,1,3))),"",VALUE(MID(VLOOKUP(VALUE(MID(AD440,1,3)),$P$5:$W$120,6,0),1,3)))</f>
        <v/>
      </c>
      <c r="AJ440" s="94" t="str">
        <f aca="false">IF(AI440&lt;&gt;"",VLOOKUP(AI440,$B$5:$L$106,11,0),"")</f>
        <v/>
      </c>
      <c r="AK440" s="102" t="n">
        <f aca="false">AH440</f>
        <v>0</v>
      </c>
      <c r="AM440" s="103" t="n">
        <f aca="false">IF(AG440=$AM$3,IF($AM$4="借方残",AH440+AM439,AM439-AH440),IF(AJ440=$AM$3,IF($AM$4="借方残",AM439-AK440,AK440+AM439),AM439))</f>
        <v>0</v>
      </c>
      <c r="AO440" s="105" t="str">
        <f aca="false">IF($AO$3="","",IF(OR(AG440=$AO$3,AJ440=$AO$3),1,""))</f>
        <v/>
      </c>
      <c r="AP440" s="105" t="str">
        <f aca="false">IF(AO440=1,COUNTIF($AO$6:AO440,"=1"),"")</f>
        <v/>
      </c>
      <c r="AQ440" s="106" t="str">
        <f aca="false">IF($AO$3="","",IF(AG440=$AO$3,"借",IF(AJ440=$AO$3,"貸","")))</f>
        <v/>
      </c>
    </row>
    <row r="441" customFormat="false" ht="12" hidden="false" customHeight="false" outlineLevel="0" collapsed="false">
      <c r="AA441" s="52" t="n">
        <v>436</v>
      </c>
      <c r="AC441" s="52"/>
      <c r="AD441" s="94" t="str">
        <f aca="false">IF(AC441&lt;&gt;"",VLOOKUP(AC441,$P$5:W$120,8,0),"")</f>
        <v/>
      </c>
      <c r="AF441" s="52" t="str">
        <f aca="false">IF(ISERROR(VALUE(MID(AD441,1,3))),"",VALUE(MID(VLOOKUP(VALUE(MID(AD441,1,3)),$P$5:$W$120,4,0),1,3)))</f>
        <v/>
      </c>
      <c r="AG441" s="94" t="str">
        <f aca="false">IF(AF441&lt;&gt;"",VLOOKUP(AF441,$B$5:$L$106,11,0),"")</f>
        <v/>
      </c>
      <c r="AH441" s="88"/>
      <c r="AI441" s="52" t="str">
        <f aca="false">IF(ISERR(VALUE(MID(AD441,1,3))),"",VALUE(MID(VLOOKUP(VALUE(MID(AD441,1,3)),$P$5:$W$120,6,0),1,3)))</f>
        <v/>
      </c>
      <c r="AJ441" s="94" t="str">
        <f aca="false">IF(AI441&lt;&gt;"",VLOOKUP(AI441,$B$5:$L$106,11,0),"")</f>
        <v/>
      </c>
      <c r="AK441" s="102" t="n">
        <f aca="false">AH441</f>
        <v>0</v>
      </c>
      <c r="AM441" s="103" t="n">
        <f aca="false">IF(AG441=$AM$3,IF($AM$4="借方残",AH441+AM440,AM440-AH441),IF(AJ441=$AM$3,IF($AM$4="借方残",AM440-AK441,AK441+AM440),AM440))</f>
        <v>0</v>
      </c>
      <c r="AO441" s="105" t="str">
        <f aca="false">IF($AO$3="","",IF(OR(AG441=$AO$3,AJ441=$AO$3),1,""))</f>
        <v/>
      </c>
      <c r="AP441" s="105" t="str">
        <f aca="false">IF(AO441=1,COUNTIF($AO$6:AO441,"=1"),"")</f>
        <v/>
      </c>
      <c r="AQ441" s="106" t="str">
        <f aca="false">IF($AO$3="","",IF(AG441=$AO$3,"借",IF(AJ441=$AO$3,"貸","")))</f>
        <v/>
      </c>
    </row>
    <row r="442" customFormat="false" ht="12" hidden="false" customHeight="false" outlineLevel="0" collapsed="false">
      <c r="AA442" s="52" t="n">
        <v>437</v>
      </c>
      <c r="AC442" s="52"/>
      <c r="AD442" s="94" t="str">
        <f aca="false">IF(AC442&lt;&gt;"",VLOOKUP(AC442,$P$5:W$120,8,0),"")</f>
        <v/>
      </c>
      <c r="AF442" s="52" t="str">
        <f aca="false">IF(ISERROR(VALUE(MID(AD442,1,3))),"",VALUE(MID(VLOOKUP(VALUE(MID(AD442,1,3)),$P$5:$W$120,4,0),1,3)))</f>
        <v/>
      </c>
      <c r="AG442" s="94" t="str">
        <f aca="false">IF(AF442&lt;&gt;"",VLOOKUP(AF442,$B$5:$L$106,11,0),"")</f>
        <v/>
      </c>
      <c r="AH442" s="88"/>
      <c r="AI442" s="52" t="str">
        <f aca="false">IF(ISERR(VALUE(MID(AD442,1,3))),"",VALUE(MID(VLOOKUP(VALUE(MID(AD442,1,3)),$P$5:$W$120,6,0),1,3)))</f>
        <v/>
      </c>
      <c r="AJ442" s="94" t="str">
        <f aca="false">IF(AI442&lt;&gt;"",VLOOKUP(AI442,$B$5:$L$106,11,0),"")</f>
        <v/>
      </c>
      <c r="AK442" s="102" t="n">
        <f aca="false">AH442</f>
        <v>0</v>
      </c>
      <c r="AM442" s="103" t="n">
        <f aca="false">IF(AG442=$AM$3,IF($AM$4="借方残",AH442+AM441,AM441-AH442),IF(AJ442=$AM$3,IF($AM$4="借方残",AM441-AK442,AK442+AM441),AM441))</f>
        <v>0</v>
      </c>
      <c r="AO442" s="105" t="str">
        <f aca="false">IF($AO$3="","",IF(OR(AG442=$AO$3,AJ442=$AO$3),1,""))</f>
        <v/>
      </c>
      <c r="AP442" s="105" t="str">
        <f aca="false">IF(AO442=1,COUNTIF($AO$6:AO442,"=1"),"")</f>
        <v/>
      </c>
      <c r="AQ442" s="106" t="str">
        <f aca="false">IF($AO$3="","",IF(AG442=$AO$3,"借",IF(AJ442=$AO$3,"貸","")))</f>
        <v/>
      </c>
    </row>
    <row r="443" customFormat="false" ht="12" hidden="false" customHeight="false" outlineLevel="0" collapsed="false">
      <c r="AA443" s="52" t="n">
        <v>438</v>
      </c>
      <c r="AC443" s="52"/>
      <c r="AD443" s="94" t="str">
        <f aca="false">IF(AC443&lt;&gt;"",VLOOKUP(AC443,$P$5:W$120,8,0),"")</f>
        <v/>
      </c>
      <c r="AF443" s="52" t="str">
        <f aca="false">IF(ISERROR(VALUE(MID(AD443,1,3))),"",VALUE(MID(VLOOKUP(VALUE(MID(AD443,1,3)),$P$5:$W$120,4,0),1,3)))</f>
        <v/>
      </c>
      <c r="AG443" s="94" t="str">
        <f aca="false">IF(AF443&lt;&gt;"",VLOOKUP(AF443,$B$5:$L$106,11,0),"")</f>
        <v/>
      </c>
      <c r="AH443" s="88"/>
      <c r="AI443" s="52" t="str">
        <f aca="false">IF(ISERR(VALUE(MID(AD443,1,3))),"",VALUE(MID(VLOOKUP(VALUE(MID(AD443,1,3)),$P$5:$W$120,6,0),1,3)))</f>
        <v/>
      </c>
      <c r="AJ443" s="94" t="str">
        <f aca="false">IF(AI443&lt;&gt;"",VLOOKUP(AI443,$B$5:$L$106,11,0),"")</f>
        <v/>
      </c>
      <c r="AK443" s="102" t="n">
        <f aca="false">AH443</f>
        <v>0</v>
      </c>
      <c r="AM443" s="103" t="n">
        <f aca="false">IF(AG443=$AM$3,IF($AM$4="借方残",AH443+AM442,AM442-AH443),IF(AJ443=$AM$3,IF($AM$4="借方残",AM442-AK443,AK443+AM442),AM442))</f>
        <v>0</v>
      </c>
      <c r="AO443" s="105" t="str">
        <f aca="false">IF($AO$3="","",IF(OR(AG443=$AO$3,AJ443=$AO$3),1,""))</f>
        <v/>
      </c>
      <c r="AP443" s="105" t="str">
        <f aca="false">IF(AO443=1,COUNTIF($AO$6:AO443,"=1"),"")</f>
        <v/>
      </c>
      <c r="AQ443" s="106" t="str">
        <f aca="false">IF($AO$3="","",IF(AG443=$AO$3,"借",IF(AJ443=$AO$3,"貸","")))</f>
        <v/>
      </c>
    </row>
    <row r="444" customFormat="false" ht="12" hidden="false" customHeight="false" outlineLevel="0" collapsed="false">
      <c r="AA444" s="52" t="n">
        <v>439</v>
      </c>
      <c r="AC444" s="52"/>
      <c r="AD444" s="94" t="str">
        <f aca="false">IF(AC444&lt;&gt;"",VLOOKUP(AC444,$P$5:W$120,8,0),"")</f>
        <v/>
      </c>
      <c r="AF444" s="52" t="str">
        <f aca="false">IF(ISERROR(VALUE(MID(AD444,1,3))),"",VALUE(MID(VLOOKUP(VALUE(MID(AD444,1,3)),$P$5:$W$120,4,0),1,3)))</f>
        <v/>
      </c>
      <c r="AG444" s="94" t="str">
        <f aca="false">IF(AF444&lt;&gt;"",VLOOKUP(AF444,$B$5:$L$106,11,0),"")</f>
        <v/>
      </c>
      <c r="AH444" s="88"/>
      <c r="AI444" s="52" t="str">
        <f aca="false">IF(ISERR(VALUE(MID(AD444,1,3))),"",VALUE(MID(VLOOKUP(VALUE(MID(AD444,1,3)),$P$5:$W$120,6,0),1,3)))</f>
        <v/>
      </c>
      <c r="AJ444" s="94" t="str">
        <f aca="false">IF(AI444&lt;&gt;"",VLOOKUP(AI444,$B$5:$L$106,11,0),"")</f>
        <v/>
      </c>
      <c r="AK444" s="102" t="n">
        <f aca="false">AH444</f>
        <v>0</v>
      </c>
      <c r="AM444" s="103" t="n">
        <f aca="false">IF(AG444=$AM$3,IF($AM$4="借方残",AH444+AM443,AM443-AH444),IF(AJ444=$AM$3,IF($AM$4="借方残",AM443-AK444,AK444+AM443),AM443))</f>
        <v>0</v>
      </c>
      <c r="AO444" s="105" t="str">
        <f aca="false">IF($AO$3="","",IF(OR(AG444=$AO$3,AJ444=$AO$3),1,""))</f>
        <v/>
      </c>
      <c r="AP444" s="105" t="str">
        <f aca="false">IF(AO444=1,COUNTIF($AO$6:AO444,"=1"),"")</f>
        <v/>
      </c>
      <c r="AQ444" s="106" t="str">
        <f aca="false">IF($AO$3="","",IF(AG444=$AO$3,"借",IF(AJ444=$AO$3,"貸","")))</f>
        <v/>
      </c>
    </row>
    <row r="445" customFormat="false" ht="12" hidden="false" customHeight="false" outlineLevel="0" collapsed="false">
      <c r="AA445" s="52" t="n">
        <v>440</v>
      </c>
      <c r="AC445" s="52"/>
      <c r="AD445" s="94" t="str">
        <f aca="false">IF(AC445&lt;&gt;"",VLOOKUP(AC445,$P$5:W$120,8,0),"")</f>
        <v/>
      </c>
      <c r="AF445" s="52" t="str">
        <f aca="false">IF(ISERROR(VALUE(MID(AD445,1,3))),"",VALUE(MID(VLOOKUP(VALUE(MID(AD445,1,3)),$P$5:$W$120,4,0),1,3)))</f>
        <v/>
      </c>
      <c r="AG445" s="94" t="str">
        <f aca="false">IF(AF445&lt;&gt;"",VLOOKUP(AF445,$B$5:$L$106,11,0),"")</f>
        <v/>
      </c>
      <c r="AH445" s="88"/>
      <c r="AI445" s="52" t="str">
        <f aca="false">IF(ISERR(VALUE(MID(AD445,1,3))),"",VALUE(MID(VLOOKUP(VALUE(MID(AD445,1,3)),$P$5:$W$120,6,0),1,3)))</f>
        <v/>
      </c>
      <c r="AJ445" s="94" t="str">
        <f aca="false">IF(AI445&lt;&gt;"",VLOOKUP(AI445,$B$5:$L$106,11,0),"")</f>
        <v/>
      </c>
      <c r="AK445" s="102" t="n">
        <f aca="false">AH445</f>
        <v>0</v>
      </c>
      <c r="AM445" s="103" t="n">
        <f aca="false">IF(AG445=$AM$3,IF($AM$4="借方残",AH445+AM444,AM444-AH445),IF(AJ445=$AM$3,IF($AM$4="借方残",AM444-AK445,AK445+AM444),AM444))</f>
        <v>0</v>
      </c>
      <c r="AO445" s="105" t="str">
        <f aca="false">IF($AO$3="","",IF(OR(AG445=$AO$3,AJ445=$AO$3),1,""))</f>
        <v/>
      </c>
      <c r="AP445" s="105" t="str">
        <f aca="false">IF(AO445=1,COUNTIF($AO$6:AO445,"=1"),"")</f>
        <v/>
      </c>
      <c r="AQ445" s="106" t="str">
        <f aca="false">IF($AO$3="","",IF(AG445=$AO$3,"借",IF(AJ445=$AO$3,"貸","")))</f>
        <v/>
      </c>
    </row>
    <row r="446" customFormat="false" ht="12" hidden="false" customHeight="false" outlineLevel="0" collapsed="false">
      <c r="AA446" s="52" t="n">
        <v>441</v>
      </c>
      <c r="AC446" s="52"/>
      <c r="AD446" s="94" t="str">
        <f aca="false">IF(AC446&lt;&gt;"",VLOOKUP(AC446,$P$5:W$120,8,0),"")</f>
        <v/>
      </c>
      <c r="AF446" s="52" t="str">
        <f aca="false">IF(ISERROR(VALUE(MID(AD446,1,3))),"",VALUE(MID(VLOOKUP(VALUE(MID(AD446,1,3)),$P$5:$W$120,4,0),1,3)))</f>
        <v/>
      </c>
      <c r="AG446" s="94" t="str">
        <f aca="false">IF(AF446&lt;&gt;"",VLOOKUP(AF446,$B$5:$L$106,11,0),"")</f>
        <v/>
      </c>
      <c r="AH446" s="88"/>
      <c r="AI446" s="52" t="str">
        <f aca="false">IF(ISERR(VALUE(MID(AD446,1,3))),"",VALUE(MID(VLOOKUP(VALUE(MID(AD446,1,3)),$P$5:$W$120,6,0),1,3)))</f>
        <v/>
      </c>
      <c r="AJ446" s="94" t="str">
        <f aca="false">IF(AI446&lt;&gt;"",VLOOKUP(AI446,$B$5:$L$106,11,0),"")</f>
        <v/>
      </c>
      <c r="AK446" s="102" t="n">
        <f aca="false">AH446</f>
        <v>0</v>
      </c>
      <c r="AM446" s="103" t="n">
        <f aca="false">IF(AG446=$AM$3,IF($AM$4="借方残",AH446+AM445,AM445-AH446),IF(AJ446=$AM$3,IF($AM$4="借方残",AM445-AK446,AK446+AM445),AM445))</f>
        <v>0</v>
      </c>
      <c r="AO446" s="105" t="str">
        <f aca="false">IF($AO$3="","",IF(OR(AG446=$AO$3,AJ446=$AO$3),1,""))</f>
        <v/>
      </c>
      <c r="AP446" s="105" t="str">
        <f aca="false">IF(AO446=1,COUNTIF($AO$6:AO446,"=1"),"")</f>
        <v/>
      </c>
      <c r="AQ446" s="106" t="str">
        <f aca="false">IF($AO$3="","",IF(AG446=$AO$3,"借",IF(AJ446=$AO$3,"貸","")))</f>
        <v/>
      </c>
    </row>
    <row r="447" customFormat="false" ht="12" hidden="false" customHeight="false" outlineLevel="0" collapsed="false">
      <c r="AA447" s="52" t="n">
        <v>442</v>
      </c>
      <c r="AC447" s="52"/>
      <c r="AD447" s="94" t="str">
        <f aca="false">IF(AC447&lt;&gt;"",VLOOKUP(AC447,$P$5:W$120,8,0),"")</f>
        <v/>
      </c>
      <c r="AF447" s="52" t="str">
        <f aca="false">IF(ISERROR(VALUE(MID(AD447,1,3))),"",VALUE(MID(VLOOKUP(VALUE(MID(AD447,1,3)),$P$5:$W$120,4,0),1,3)))</f>
        <v/>
      </c>
      <c r="AG447" s="94" t="str">
        <f aca="false">IF(AF447&lt;&gt;"",VLOOKUP(AF447,$B$5:$L$106,11,0),"")</f>
        <v/>
      </c>
      <c r="AH447" s="88"/>
      <c r="AI447" s="52" t="str">
        <f aca="false">IF(ISERR(VALUE(MID(AD447,1,3))),"",VALUE(MID(VLOOKUP(VALUE(MID(AD447,1,3)),$P$5:$W$120,6,0),1,3)))</f>
        <v/>
      </c>
      <c r="AJ447" s="94" t="str">
        <f aca="false">IF(AI447&lt;&gt;"",VLOOKUP(AI447,$B$5:$L$106,11,0),"")</f>
        <v/>
      </c>
      <c r="AK447" s="102" t="n">
        <f aca="false">AH447</f>
        <v>0</v>
      </c>
      <c r="AM447" s="103" t="n">
        <f aca="false">IF(AG447=$AM$3,IF($AM$4="借方残",AH447+AM446,AM446-AH447),IF(AJ447=$AM$3,IF($AM$4="借方残",AM446-AK447,AK447+AM446),AM446))</f>
        <v>0</v>
      </c>
      <c r="AO447" s="105" t="str">
        <f aca="false">IF($AO$3="","",IF(OR(AG447=$AO$3,AJ447=$AO$3),1,""))</f>
        <v/>
      </c>
      <c r="AP447" s="105" t="str">
        <f aca="false">IF(AO447=1,COUNTIF($AO$6:AO447,"=1"),"")</f>
        <v/>
      </c>
      <c r="AQ447" s="106" t="str">
        <f aca="false">IF($AO$3="","",IF(AG447=$AO$3,"借",IF(AJ447=$AO$3,"貸","")))</f>
        <v/>
      </c>
    </row>
    <row r="448" customFormat="false" ht="12" hidden="false" customHeight="false" outlineLevel="0" collapsed="false">
      <c r="AA448" s="52" t="n">
        <v>443</v>
      </c>
      <c r="AC448" s="52"/>
      <c r="AD448" s="94" t="str">
        <f aca="false">IF(AC448&lt;&gt;"",VLOOKUP(AC448,$P$5:W$120,8,0),"")</f>
        <v/>
      </c>
      <c r="AF448" s="52" t="str">
        <f aca="false">IF(ISERROR(VALUE(MID(AD448,1,3))),"",VALUE(MID(VLOOKUP(VALUE(MID(AD448,1,3)),$P$5:$W$120,4,0),1,3)))</f>
        <v/>
      </c>
      <c r="AG448" s="94" t="str">
        <f aca="false">IF(AF448&lt;&gt;"",VLOOKUP(AF448,$B$5:$L$106,11,0),"")</f>
        <v/>
      </c>
      <c r="AH448" s="88"/>
      <c r="AI448" s="52" t="str">
        <f aca="false">IF(ISERR(VALUE(MID(AD448,1,3))),"",VALUE(MID(VLOOKUP(VALUE(MID(AD448,1,3)),$P$5:$W$120,6,0),1,3)))</f>
        <v/>
      </c>
      <c r="AJ448" s="94" t="str">
        <f aca="false">IF(AI448&lt;&gt;"",VLOOKUP(AI448,$B$5:$L$106,11,0),"")</f>
        <v/>
      </c>
      <c r="AK448" s="102" t="n">
        <f aca="false">AH448</f>
        <v>0</v>
      </c>
      <c r="AM448" s="103" t="n">
        <f aca="false">IF(AG448=$AM$3,IF($AM$4="借方残",AH448+AM447,AM447-AH448),IF(AJ448=$AM$3,IF($AM$4="借方残",AM447-AK448,AK448+AM447),AM447))</f>
        <v>0</v>
      </c>
      <c r="AO448" s="105" t="str">
        <f aca="false">IF($AO$3="","",IF(OR(AG448=$AO$3,AJ448=$AO$3),1,""))</f>
        <v/>
      </c>
      <c r="AP448" s="105" t="str">
        <f aca="false">IF(AO448=1,COUNTIF($AO$6:AO448,"=1"),"")</f>
        <v/>
      </c>
      <c r="AQ448" s="106" t="str">
        <f aca="false">IF($AO$3="","",IF(AG448=$AO$3,"借",IF(AJ448=$AO$3,"貸","")))</f>
        <v/>
      </c>
    </row>
    <row r="449" customFormat="false" ht="12" hidden="false" customHeight="false" outlineLevel="0" collapsed="false">
      <c r="AA449" s="52" t="n">
        <v>444</v>
      </c>
      <c r="AC449" s="52"/>
      <c r="AD449" s="94" t="str">
        <f aca="false">IF(AC449&lt;&gt;"",VLOOKUP(AC449,$P$5:W$120,8,0),"")</f>
        <v/>
      </c>
      <c r="AF449" s="52" t="str">
        <f aca="false">IF(ISERROR(VALUE(MID(AD449,1,3))),"",VALUE(MID(VLOOKUP(VALUE(MID(AD449,1,3)),$P$5:$W$120,4,0),1,3)))</f>
        <v/>
      </c>
      <c r="AG449" s="94" t="str">
        <f aca="false">IF(AF449&lt;&gt;"",VLOOKUP(AF449,$B$5:$L$106,11,0),"")</f>
        <v/>
      </c>
      <c r="AH449" s="88"/>
      <c r="AI449" s="52" t="str">
        <f aca="false">IF(ISERR(VALUE(MID(AD449,1,3))),"",VALUE(MID(VLOOKUP(VALUE(MID(AD449,1,3)),$P$5:$W$120,6,0),1,3)))</f>
        <v/>
      </c>
      <c r="AJ449" s="94" t="str">
        <f aca="false">IF(AI449&lt;&gt;"",VLOOKUP(AI449,$B$5:$L$106,11,0),"")</f>
        <v/>
      </c>
      <c r="AK449" s="102" t="n">
        <f aca="false">AH449</f>
        <v>0</v>
      </c>
      <c r="AM449" s="103" t="n">
        <f aca="false">IF(AG449=$AM$3,IF($AM$4="借方残",AH449+AM448,AM448-AH449),IF(AJ449=$AM$3,IF($AM$4="借方残",AM448-AK449,AK449+AM448),AM448))</f>
        <v>0</v>
      </c>
      <c r="AO449" s="105" t="str">
        <f aca="false">IF($AO$3="","",IF(OR(AG449=$AO$3,AJ449=$AO$3),1,""))</f>
        <v/>
      </c>
      <c r="AP449" s="105" t="str">
        <f aca="false">IF(AO449=1,COUNTIF($AO$6:AO449,"=1"),"")</f>
        <v/>
      </c>
      <c r="AQ449" s="106" t="str">
        <f aca="false">IF($AO$3="","",IF(AG449=$AO$3,"借",IF(AJ449=$AO$3,"貸","")))</f>
        <v/>
      </c>
    </row>
    <row r="450" customFormat="false" ht="12" hidden="false" customHeight="false" outlineLevel="0" collapsed="false">
      <c r="AA450" s="52" t="n">
        <v>445</v>
      </c>
      <c r="AC450" s="52"/>
      <c r="AD450" s="94" t="str">
        <f aca="false">IF(AC450&lt;&gt;"",VLOOKUP(AC450,$P$5:W$120,8,0),"")</f>
        <v/>
      </c>
      <c r="AF450" s="52" t="str">
        <f aca="false">IF(ISERROR(VALUE(MID(AD450,1,3))),"",VALUE(MID(VLOOKUP(VALUE(MID(AD450,1,3)),$P$5:$W$120,4,0),1,3)))</f>
        <v/>
      </c>
      <c r="AG450" s="94" t="str">
        <f aca="false">IF(AF450&lt;&gt;"",VLOOKUP(AF450,$B$5:$L$106,11,0),"")</f>
        <v/>
      </c>
      <c r="AH450" s="88"/>
      <c r="AI450" s="52" t="str">
        <f aca="false">IF(ISERR(VALUE(MID(AD450,1,3))),"",VALUE(MID(VLOOKUP(VALUE(MID(AD450,1,3)),$P$5:$W$120,6,0),1,3)))</f>
        <v/>
      </c>
      <c r="AJ450" s="94" t="str">
        <f aca="false">IF(AI450&lt;&gt;"",VLOOKUP(AI450,$B$5:$L$106,11,0),"")</f>
        <v/>
      </c>
      <c r="AK450" s="102" t="n">
        <f aca="false">AH450</f>
        <v>0</v>
      </c>
      <c r="AM450" s="103" t="n">
        <f aca="false">IF(AG450=$AM$3,IF($AM$4="借方残",AH450+AM449,AM449-AH450),IF(AJ450=$AM$3,IF($AM$4="借方残",AM449-AK450,AK450+AM449),AM449))</f>
        <v>0</v>
      </c>
      <c r="AO450" s="105" t="str">
        <f aca="false">IF($AO$3="","",IF(OR(AG450=$AO$3,AJ450=$AO$3),1,""))</f>
        <v/>
      </c>
      <c r="AP450" s="105" t="str">
        <f aca="false">IF(AO450=1,COUNTIF($AO$6:AO450,"=1"),"")</f>
        <v/>
      </c>
      <c r="AQ450" s="106" t="str">
        <f aca="false">IF($AO$3="","",IF(AG450=$AO$3,"借",IF(AJ450=$AO$3,"貸","")))</f>
        <v/>
      </c>
    </row>
    <row r="451" customFormat="false" ht="12" hidden="false" customHeight="false" outlineLevel="0" collapsed="false">
      <c r="AA451" s="52" t="n">
        <v>446</v>
      </c>
      <c r="AC451" s="52"/>
      <c r="AD451" s="94" t="str">
        <f aca="false">IF(AC451&lt;&gt;"",VLOOKUP(AC451,$P$5:W$120,8,0),"")</f>
        <v/>
      </c>
      <c r="AF451" s="52" t="str">
        <f aca="false">IF(ISERROR(VALUE(MID(AD451,1,3))),"",VALUE(MID(VLOOKUP(VALUE(MID(AD451,1,3)),$P$5:$W$120,4,0),1,3)))</f>
        <v/>
      </c>
      <c r="AG451" s="94" t="str">
        <f aca="false">IF(AF451&lt;&gt;"",VLOOKUP(AF451,$B$5:$L$106,11,0),"")</f>
        <v/>
      </c>
      <c r="AH451" s="88"/>
      <c r="AI451" s="52" t="str">
        <f aca="false">IF(ISERR(VALUE(MID(AD451,1,3))),"",VALUE(MID(VLOOKUP(VALUE(MID(AD451,1,3)),$P$5:$W$120,6,0),1,3)))</f>
        <v/>
      </c>
      <c r="AJ451" s="94" t="str">
        <f aca="false">IF(AI451&lt;&gt;"",VLOOKUP(AI451,$B$5:$L$106,11,0),"")</f>
        <v/>
      </c>
      <c r="AK451" s="102" t="n">
        <f aca="false">AH451</f>
        <v>0</v>
      </c>
      <c r="AM451" s="103" t="n">
        <f aca="false">IF(AG451=$AM$3,IF($AM$4="借方残",AH451+AM450,AM450-AH451),IF(AJ451=$AM$3,IF($AM$4="借方残",AM450-AK451,AK451+AM450),AM450))</f>
        <v>0</v>
      </c>
      <c r="AO451" s="105" t="str">
        <f aca="false">IF($AO$3="","",IF(OR(AG451=$AO$3,AJ451=$AO$3),1,""))</f>
        <v/>
      </c>
      <c r="AP451" s="105" t="str">
        <f aca="false">IF(AO451=1,COUNTIF($AO$6:AO451,"=1"),"")</f>
        <v/>
      </c>
      <c r="AQ451" s="106" t="str">
        <f aca="false">IF($AO$3="","",IF(AG451=$AO$3,"借",IF(AJ451=$AO$3,"貸","")))</f>
        <v/>
      </c>
    </row>
    <row r="452" customFormat="false" ht="12" hidden="false" customHeight="false" outlineLevel="0" collapsed="false">
      <c r="AA452" s="52" t="n">
        <v>447</v>
      </c>
      <c r="AC452" s="52"/>
      <c r="AD452" s="94" t="str">
        <f aca="false">IF(AC452&lt;&gt;"",VLOOKUP(AC452,$P$5:W$120,8,0),"")</f>
        <v/>
      </c>
      <c r="AF452" s="52" t="str">
        <f aca="false">IF(ISERROR(VALUE(MID(AD452,1,3))),"",VALUE(MID(VLOOKUP(VALUE(MID(AD452,1,3)),$P$5:$W$120,4,0),1,3)))</f>
        <v/>
      </c>
      <c r="AG452" s="94" t="str">
        <f aca="false">IF(AF452&lt;&gt;"",VLOOKUP(AF452,$B$5:$L$106,11,0),"")</f>
        <v/>
      </c>
      <c r="AH452" s="88"/>
      <c r="AI452" s="52" t="str">
        <f aca="false">IF(ISERR(VALUE(MID(AD452,1,3))),"",VALUE(MID(VLOOKUP(VALUE(MID(AD452,1,3)),$P$5:$W$120,6,0),1,3)))</f>
        <v/>
      </c>
      <c r="AJ452" s="94" t="str">
        <f aca="false">IF(AI452&lt;&gt;"",VLOOKUP(AI452,$B$5:$L$106,11,0),"")</f>
        <v/>
      </c>
      <c r="AK452" s="102" t="n">
        <f aca="false">AH452</f>
        <v>0</v>
      </c>
      <c r="AM452" s="103" t="n">
        <f aca="false">IF(AG452=$AM$3,IF($AM$4="借方残",AH452+AM451,AM451-AH452),IF(AJ452=$AM$3,IF($AM$4="借方残",AM451-AK452,AK452+AM451),AM451))</f>
        <v>0</v>
      </c>
      <c r="AO452" s="105" t="str">
        <f aca="false">IF($AO$3="","",IF(OR(AG452=$AO$3,AJ452=$AO$3),1,""))</f>
        <v/>
      </c>
      <c r="AP452" s="105" t="str">
        <f aca="false">IF(AO452=1,COUNTIF($AO$6:AO452,"=1"),"")</f>
        <v/>
      </c>
      <c r="AQ452" s="106" t="str">
        <f aca="false">IF($AO$3="","",IF(AG452=$AO$3,"借",IF(AJ452=$AO$3,"貸","")))</f>
        <v/>
      </c>
    </row>
    <row r="453" customFormat="false" ht="12" hidden="false" customHeight="false" outlineLevel="0" collapsed="false">
      <c r="AA453" s="52" t="n">
        <v>448</v>
      </c>
      <c r="AC453" s="52"/>
      <c r="AD453" s="94" t="str">
        <f aca="false">IF(AC453&lt;&gt;"",VLOOKUP(AC453,$P$5:W$120,8,0),"")</f>
        <v/>
      </c>
      <c r="AF453" s="52" t="str">
        <f aca="false">IF(ISERROR(VALUE(MID(AD453,1,3))),"",VALUE(MID(VLOOKUP(VALUE(MID(AD453,1,3)),$P$5:$W$120,4,0),1,3)))</f>
        <v/>
      </c>
      <c r="AG453" s="94" t="str">
        <f aca="false">IF(AF453&lt;&gt;"",VLOOKUP(AF453,$B$5:$L$106,11,0),"")</f>
        <v/>
      </c>
      <c r="AH453" s="88"/>
      <c r="AI453" s="52" t="str">
        <f aca="false">IF(ISERR(VALUE(MID(AD453,1,3))),"",VALUE(MID(VLOOKUP(VALUE(MID(AD453,1,3)),$P$5:$W$120,6,0),1,3)))</f>
        <v/>
      </c>
      <c r="AJ453" s="94" t="str">
        <f aca="false">IF(AI453&lt;&gt;"",VLOOKUP(AI453,$B$5:$L$106,11,0),"")</f>
        <v/>
      </c>
      <c r="AK453" s="102" t="n">
        <f aca="false">AH453</f>
        <v>0</v>
      </c>
      <c r="AM453" s="103" t="n">
        <f aca="false">IF(AG453=$AM$3,IF($AM$4="借方残",AH453+AM452,AM452-AH453),IF(AJ453=$AM$3,IF($AM$4="借方残",AM452-AK453,AK453+AM452),AM452))</f>
        <v>0</v>
      </c>
      <c r="AO453" s="105" t="str">
        <f aca="false">IF($AO$3="","",IF(OR(AG453=$AO$3,AJ453=$AO$3),1,""))</f>
        <v/>
      </c>
      <c r="AP453" s="105" t="str">
        <f aca="false">IF(AO453=1,COUNTIF($AO$6:AO453,"=1"),"")</f>
        <v/>
      </c>
      <c r="AQ453" s="106" t="str">
        <f aca="false">IF($AO$3="","",IF(AG453=$AO$3,"借",IF(AJ453=$AO$3,"貸","")))</f>
        <v/>
      </c>
    </row>
    <row r="454" customFormat="false" ht="12" hidden="false" customHeight="false" outlineLevel="0" collapsed="false">
      <c r="AA454" s="52" t="n">
        <v>449</v>
      </c>
      <c r="AC454" s="52"/>
      <c r="AD454" s="94" t="str">
        <f aca="false">IF(AC454&lt;&gt;"",VLOOKUP(AC454,$P$5:W$120,8,0),"")</f>
        <v/>
      </c>
      <c r="AF454" s="52" t="str">
        <f aca="false">IF(ISERROR(VALUE(MID(AD454,1,3))),"",VALUE(MID(VLOOKUP(VALUE(MID(AD454,1,3)),$P$5:$W$120,4,0),1,3)))</f>
        <v/>
      </c>
      <c r="AG454" s="94" t="str">
        <f aca="false">IF(AF454&lt;&gt;"",VLOOKUP(AF454,$B$5:$L$106,11,0),"")</f>
        <v/>
      </c>
      <c r="AH454" s="88"/>
      <c r="AI454" s="52" t="str">
        <f aca="false">IF(ISERR(VALUE(MID(AD454,1,3))),"",VALUE(MID(VLOOKUP(VALUE(MID(AD454,1,3)),$P$5:$W$120,6,0),1,3)))</f>
        <v/>
      </c>
      <c r="AJ454" s="94" t="str">
        <f aca="false">IF(AI454&lt;&gt;"",VLOOKUP(AI454,$B$5:$L$106,11,0),"")</f>
        <v/>
      </c>
      <c r="AK454" s="102" t="n">
        <f aca="false">AH454</f>
        <v>0</v>
      </c>
      <c r="AM454" s="103" t="n">
        <f aca="false">IF(AG454=$AM$3,IF($AM$4="借方残",AH454+AM453,AM453-AH454),IF(AJ454=$AM$3,IF($AM$4="借方残",AM453-AK454,AK454+AM453),AM453))</f>
        <v>0</v>
      </c>
      <c r="AO454" s="105" t="str">
        <f aca="false">IF($AO$3="","",IF(OR(AG454=$AO$3,AJ454=$AO$3),1,""))</f>
        <v/>
      </c>
      <c r="AP454" s="105" t="str">
        <f aca="false">IF(AO454=1,COUNTIF($AO$6:AO454,"=1"),"")</f>
        <v/>
      </c>
      <c r="AQ454" s="106" t="str">
        <f aca="false">IF($AO$3="","",IF(AG454=$AO$3,"借",IF(AJ454=$AO$3,"貸","")))</f>
        <v/>
      </c>
    </row>
    <row r="455" customFormat="false" ht="12" hidden="false" customHeight="false" outlineLevel="0" collapsed="false">
      <c r="AA455" s="52" t="n">
        <v>450</v>
      </c>
      <c r="AC455" s="52"/>
      <c r="AD455" s="94" t="str">
        <f aca="false">IF(AC455&lt;&gt;"",VLOOKUP(AC455,$P$5:W$120,8,0),"")</f>
        <v/>
      </c>
      <c r="AF455" s="52" t="str">
        <f aca="false">IF(ISERROR(VALUE(MID(AD455,1,3))),"",VALUE(MID(VLOOKUP(VALUE(MID(AD455,1,3)),$P$5:$W$120,4,0),1,3)))</f>
        <v/>
      </c>
      <c r="AG455" s="94" t="str">
        <f aca="false">IF(AF455&lt;&gt;"",VLOOKUP(AF455,$B$5:$L$106,11,0),"")</f>
        <v/>
      </c>
      <c r="AH455" s="88"/>
      <c r="AI455" s="52" t="str">
        <f aca="false">IF(ISERR(VALUE(MID(AD455,1,3))),"",VALUE(MID(VLOOKUP(VALUE(MID(AD455,1,3)),$P$5:$W$120,6,0),1,3)))</f>
        <v/>
      </c>
      <c r="AJ455" s="94" t="str">
        <f aca="false">IF(AI455&lt;&gt;"",VLOOKUP(AI455,$B$5:$L$106,11,0),"")</f>
        <v/>
      </c>
      <c r="AK455" s="102" t="n">
        <f aca="false">AH455</f>
        <v>0</v>
      </c>
      <c r="AM455" s="103" t="n">
        <f aca="false">IF(AG455=$AM$3,IF($AM$4="借方残",AH455+AM454,AM454-AH455),IF(AJ455=$AM$3,IF($AM$4="借方残",AM454-AK455,AK455+AM454),AM454))</f>
        <v>0</v>
      </c>
      <c r="AO455" s="105" t="str">
        <f aca="false">IF($AO$3="","",IF(OR(AG455=$AO$3,AJ455=$AO$3),1,""))</f>
        <v/>
      </c>
      <c r="AP455" s="105" t="str">
        <f aca="false">IF(AO455=1,COUNTIF($AO$6:AO455,"=1"),"")</f>
        <v/>
      </c>
      <c r="AQ455" s="106" t="str">
        <f aca="false">IF($AO$3="","",IF(AG455=$AO$3,"借",IF(AJ455=$AO$3,"貸","")))</f>
        <v/>
      </c>
    </row>
    <row r="456" customFormat="false" ht="12" hidden="false" customHeight="false" outlineLevel="0" collapsed="false">
      <c r="AA456" s="52" t="n">
        <v>451</v>
      </c>
      <c r="AC456" s="52"/>
      <c r="AD456" s="94" t="str">
        <f aca="false">IF(AC456&lt;&gt;"",VLOOKUP(AC456,$P$5:W$120,8,0),"")</f>
        <v/>
      </c>
      <c r="AF456" s="52" t="str">
        <f aca="false">IF(ISERROR(VALUE(MID(AD456,1,3))),"",VALUE(MID(VLOOKUP(VALUE(MID(AD456,1,3)),$P$5:$W$120,4,0),1,3)))</f>
        <v/>
      </c>
      <c r="AG456" s="94" t="str">
        <f aca="false">IF(AF456&lt;&gt;"",VLOOKUP(AF456,$B$5:$L$106,11,0),"")</f>
        <v/>
      </c>
      <c r="AH456" s="88"/>
      <c r="AI456" s="52" t="str">
        <f aca="false">IF(ISERR(VALUE(MID(AD456,1,3))),"",VALUE(MID(VLOOKUP(VALUE(MID(AD456,1,3)),$P$5:$W$120,6,0),1,3)))</f>
        <v/>
      </c>
      <c r="AJ456" s="94" t="str">
        <f aca="false">IF(AI456&lt;&gt;"",VLOOKUP(AI456,$B$5:$L$106,11,0),"")</f>
        <v/>
      </c>
      <c r="AK456" s="102" t="n">
        <f aca="false">AH456</f>
        <v>0</v>
      </c>
      <c r="AM456" s="103" t="n">
        <f aca="false">IF(AG456=$AM$3,IF($AM$4="借方残",AH456+AM455,AM455-AH456),IF(AJ456=$AM$3,IF($AM$4="借方残",AM455-AK456,AK456+AM455),AM455))</f>
        <v>0</v>
      </c>
      <c r="AO456" s="105" t="str">
        <f aca="false">IF($AO$3="","",IF(OR(AG456=$AO$3,AJ456=$AO$3),1,""))</f>
        <v/>
      </c>
      <c r="AP456" s="105" t="str">
        <f aca="false">IF(AO456=1,COUNTIF($AO$6:AO456,"=1"),"")</f>
        <v/>
      </c>
      <c r="AQ456" s="106" t="str">
        <f aca="false">IF($AO$3="","",IF(AG456=$AO$3,"借",IF(AJ456=$AO$3,"貸","")))</f>
        <v/>
      </c>
    </row>
    <row r="457" customFormat="false" ht="12" hidden="false" customHeight="false" outlineLevel="0" collapsed="false">
      <c r="AA457" s="52" t="n">
        <v>452</v>
      </c>
      <c r="AC457" s="52"/>
      <c r="AD457" s="94" t="str">
        <f aca="false">IF(AC457&lt;&gt;"",VLOOKUP(AC457,$P$5:W$120,8,0),"")</f>
        <v/>
      </c>
      <c r="AF457" s="52" t="str">
        <f aca="false">IF(ISERROR(VALUE(MID(AD457,1,3))),"",VALUE(MID(VLOOKUP(VALUE(MID(AD457,1,3)),$P$5:$W$120,4,0),1,3)))</f>
        <v/>
      </c>
      <c r="AG457" s="94" t="str">
        <f aca="false">IF(AF457&lt;&gt;"",VLOOKUP(AF457,$B$5:$L$106,11,0),"")</f>
        <v/>
      </c>
      <c r="AH457" s="88"/>
      <c r="AI457" s="52" t="str">
        <f aca="false">IF(ISERR(VALUE(MID(AD457,1,3))),"",VALUE(MID(VLOOKUP(VALUE(MID(AD457,1,3)),$P$5:$W$120,6,0),1,3)))</f>
        <v/>
      </c>
      <c r="AJ457" s="94" t="str">
        <f aca="false">IF(AI457&lt;&gt;"",VLOOKUP(AI457,$B$5:$L$106,11,0),"")</f>
        <v/>
      </c>
      <c r="AK457" s="102" t="n">
        <f aca="false">AH457</f>
        <v>0</v>
      </c>
      <c r="AM457" s="103" t="n">
        <f aca="false">IF(AG457=$AM$3,IF($AM$4="借方残",AH457+AM456,AM456-AH457),IF(AJ457=$AM$3,IF($AM$4="借方残",AM456-AK457,AK457+AM456),AM456))</f>
        <v>0</v>
      </c>
      <c r="AO457" s="105" t="str">
        <f aca="false">IF($AO$3="","",IF(OR(AG457=$AO$3,AJ457=$AO$3),1,""))</f>
        <v/>
      </c>
      <c r="AP457" s="105" t="str">
        <f aca="false">IF(AO457=1,COUNTIF($AO$6:AO457,"=1"),"")</f>
        <v/>
      </c>
      <c r="AQ457" s="106" t="str">
        <f aca="false">IF($AO$3="","",IF(AG457=$AO$3,"借",IF(AJ457=$AO$3,"貸","")))</f>
        <v/>
      </c>
    </row>
    <row r="458" customFormat="false" ht="12" hidden="false" customHeight="false" outlineLevel="0" collapsed="false">
      <c r="AA458" s="52" t="n">
        <v>453</v>
      </c>
      <c r="AC458" s="52"/>
      <c r="AD458" s="94" t="str">
        <f aca="false">IF(AC458&lt;&gt;"",VLOOKUP(AC458,$P$5:W$120,8,0),"")</f>
        <v/>
      </c>
      <c r="AF458" s="52" t="str">
        <f aca="false">IF(ISERROR(VALUE(MID(AD458,1,3))),"",VALUE(MID(VLOOKUP(VALUE(MID(AD458,1,3)),$P$5:$W$120,4,0),1,3)))</f>
        <v/>
      </c>
      <c r="AG458" s="94" t="str">
        <f aca="false">IF(AF458&lt;&gt;"",VLOOKUP(AF458,$B$5:$L$106,11,0),"")</f>
        <v/>
      </c>
      <c r="AH458" s="88"/>
      <c r="AI458" s="52" t="str">
        <f aca="false">IF(ISERR(VALUE(MID(AD458,1,3))),"",VALUE(MID(VLOOKUP(VALUE(MID(AD458,1,3)),$P$5:$W$120,6,0),1,3)))</f>
        <v/>
      </c>
      <c r="AJ458" s="94" t="str">
        <f aca="false">IF(AI458&lt;&gt;"",VLOOKUP(AI458,$B$5:$L$106,11,0),"")</f>
        <v/>
      </c>
      <c r="AK458" s="102" t="n">
        <f aca="false">AH458</f>
        <v>0</v>
      </c>
      <c r="AM458" s="103" t="n">
        <f aca="false">IF(AG458=$AM$3,IF($AM$4="借方残",AH458+AM457,AM457-AH458),IF(AJ458=$AM$3,IF($AM$4="借方残",AM457-AK458,AK458+AM457),AM457))</f>
        <v>0</v>
      </c>
      <c r="AO458" s="105" t="str">
        <f aca="false">IF($AO$3="","",IF(OR(AG458=$AO$3,AJ458=$AO$3),1,""))</f>
        <v/>
      </c>
      <c r="AP458" s="105" t="str">
        <f aca="false">IF(AO458=1,COUNTIF($AO$6:AO458,"=1"),"")</f>
        <v/>
      </c>
      <c r="AQ458" s="106" t="str">
        <f aca="false">IF($AO$3="","",IF(AG458=$AO$3,"借",IF(AJ458=$AO$3,"貸","")))</f>
        <v/>
      </c>
    </row>
    <row r="459" customFormat="false" ht="12" hidden="false" customHeight="false" outlineLevel="0" collapsed="false">
      <c r="AA459" s="52" t="n">
        <v>454</v>
      </c>
      <c r="AC459" s="52"/>
      <c r="AD459" s="94" t="str">
        <f aca="false">IF(AC459&lt;&gt;"",VLOOKUP(AC459,$P$5:W$120,8,0),"")</f>
        <v/>
      </c>
      <c r="AF459" s="52" t="str">
        <f aca="false">IF(ISERROR(VALUE(MID(AD459,1,3))),"",VALUE(MID(VLOOKUP(VALUE(MID(AD459,1,3)),$P$5:$W$120,4,0),1,3)))</f>
        <v/>
      </c>
      <c r="AG459" s="94" t="str">
        <f aca="false">IF(AF459&lt;&gt;"",VLOOKUP(AF459,$B$5:$L$106,11,0),"")</f>
        <v/>
      </c>
      <c r="AH459" s="88"/>
      <c r="AI459" s="52" t="str">
        <f aca="false">IF(ISERR(VALUE(MID(AD459,1,3))),"",VALUE(MID(VLOOKUP(VALUE(MID(AD459,1,3)),$P$5:$W$120,6,0),1,3)))</f>
        <v/>
      </c>
      <c r="AJ459" s="94" t="str">
        <f aca="false">IF(AI459&lt;&gt;"",VLOOKUP(AI459,$B$5:$L$106,11,0),"")</f>
        <v/>
      </c>
      <c r="AK459" s="102" t="n">
        <f aca="false">AH459</f>
        <v>0</v>
      </c>
      <c r="AM459" s="103" t="n">
        <f aca="false">IF(AG459=$AM$3,IF($AM$4="借方残",AH459+AM458,AM458-AH459),IF(AJ459=$AM$3,IF($AM$4="借方残",AM458-AK459,AK459+AM458),AM458))</f>
        <v>0</v>
      </c>
      <c r="AO459" s="105" t="str">
        <f aca="false">IF($AO$3="","",IF(OR(AG459=$AO$3,AJ459=$AO$3),1,""))</f>
        <v/>
      </c>
      <c r="AP459" s="105" t="str">
        <f aca="false">IF(AO459=1,COUNTIF($AO$6:AO459,"=1"),"")</f>
        <v/>
      </c>
      <c r="AQ459" s="106" t="str">
        <f aca="false">IF($AO$3="","",IF(AG459=$AO$3,"借",IF(AJ459=$AO$3,"貸","")))</f>
        <v/>
      </c>
    </row>
    <row r="460" customFormat="false" ht="12" hidden="false" customHeight="false" outlineLevel="0" collapsed="false">
      <c r="AA460" s="52" t="n">
        <v>455</v>
      </c>
      <c r="AC460" s="52"/>
      <c r="AD460" s="94" t="str">
        <f aca="false">IF(AC460&lt;&gt;"",VLOOKUP(AC460,$P$5:W$120,8,0),"")</f>
        <v/>
      </c>
      <c r="AF460" s="52" t="str">
        <f aca="false">IF(ISERROR(VALUE(MID(AD460,1,3))),"",VALUE(MID(VLOOKUP(VALUE(MID(AD460,1,3)),$P$5:$W$120,4,0),1,3)))</f>
        <v/>
      </c>
      <c r="AG460" s="94" t="str">
        <f aca="false">IF(AF460&lt;&gt;"",VLOOKUP(AF460,$B$5:$L$106,11,0),"")</f>
        <v/>
      </c>
      <c r="AH460" s="88"/>
      <c r="AI460" s="52" t="str">
        <f aca="false">IF(ISERR(VALUE(MID(AD460,1,3))),"",VALUE(MID(VLOOKUP(VALUE(MID(AD460,1,3)),$P$5:$W$120,6,0),1,3)))</f>
        <v/>
      </c>
      <c r="AJ460" s="94" t="str">
        <f aca="false">IF(AI460&lt;&gt;"",VLOOKUP(AI460,$B$5:$L$106,11,0),"")</f>
        <v/>
      </c>
      <c r="AK460" s="102" t="n">
        <f aca="false">AH460</f>
        <v>0</v>
      </c>
      <c r="AM460" s="103" t="n">
        <f aca="false">IF(AG460=$AM$3,IF($AM$4="借方残",AH460+AM459,AM459-AH460),IF(AJ460=$AM$3,IF($AM$4="借方残",AM459-AK460,AK460+AM459),AM459))</f>
        <v>0</v>
      </c>
      <c r="AO460" s="105" t="str">
        <f aca="false">IF($AO$3="","",IF(OR(AG460=$AO$3,AJ460=$AO$3),1,""))</f>
        <v/>
      </c>
      <c r="AP460" s="105" t="str">
        <f aca="false">IF(AO460=1,COUNTIF($AO$6:AO460,"=1"),"")</f>
        <v/>
      </c>
      <c r="AQ460" s="106" t="str">
        <f aca="false">IF($AO$3="","",IF(AG460=$AO$3,"借",IF(AJ460=$AO$3,"貸","")))</f>
        <v/>
      </c>
    </row>
    <row r="461" customFormat="false" ht="12" hidden="false" customHeight="false" outlineLevel="0" collapsed="false">
      <c r="AA461" s="52" t="n">
        <v>456</v>
      </c>
      <c r="AC461" s="52"/>
      <c r="AD461" s="94" t="str">
        <f aca="false">IF(AC461&lt;&gt;"",VLOOKUP(AC461,$P$5:W$120,8,0),"")</f>
        <v/>
      </c>
      <c r="AF461" s="52" t="str">
        <f aca="false">IF(ISERROR(VALUE(MID(AD461,1,3))),"",VALUE(MID(VLOOKUP(VALUE(MID(AD461,1,3)),$P$5:$W$120,4,0),1,3)))</f>
        <v/>
      </c>
      <c r="AG461" s="94" t="str">
        <f aca="false">IF(AF461&lt;&gt;"",VLOOKUP(AF461,$B$5:$L$106,11,0),"")</f>
        <v/>
      </c>
      <c r="AH461" s="88"/>
      <c r="AI461" s="52" t="str">
        <f aca="false">IF(ISERR(VALUE(MID(AD461,1,3))),"",VALUE(MID(VLOOKUP(VALUE(MID(AD461,1,3)),$P$5:$W$120,6,0),1,3)))</f>
        <v/>
      </c>
      <c r="AJ461" s="94" t="str">
        <f aca="false">IF(AI461&lt;&gt;"",VLOOKUP(AI461,$B$5:$L$106,11,0),"")</f>
        <v/>
      </c>
      <c r="AK461" s="102" t="n">
        <f aca="false">AH461</f>
        <v>0</v>
      </c>
      <c r="AM461" s="103" t="n">
        <f aca="false">IF(AG461=$AM$3,IF($AM$4="借方残",AH461+AM460,AM460-AH461),IF(AJ461=$AM$3,IF($AM$4="借方残",AM460-AK461,AK461+AM460),AM460))</f>
        <v>0</v>
      </c>
      <c r="AO461" s="105" t="str">
        <f aca="false">IF($AO$3="","",IF(OR(AG461=$AO$3,AJ461=$AO$3),1,""))</f>
        <v/>
      </c>
      <c r="AP461" s="105" t="str">
        <f aca="false">IF(AO461=1,COUNTIF($AO$6:AO461,"=1"),"")</f>
        <v/>
      </c>
      <c r="AQ461" s="106" t="str">
        <f aca="false">IF($AO$3="","",IF(AG461=$AO$3,"借",IF(AJ461=$AO$3,"貸","")))</f>
        <v/>
      </c>
    </row>
    <row r="462" customFormat="false" ht="12" hidden="false" customHeight="false" outlineLevel="0" collapsed="false">
      <c r="AA462" s="52" t="n">
        <v>457</v>
      </c>
      <c r="AC462" s="52"/>
      <c r="AD462" s="94" t="str">
        <f aca="false">IF(AC462&lt;&gt;"",VLOOKUP(AC462,$P$5:W$120,8,0),"")</f>
        <v/>
      </c>
      <c r="AF462" s="52" t="str">
        <f aca="false">IF(ISERROR(VALUE(MID(AD462,1,3))),"",VALUE(MID(VLOOKUP(VALUE(MID(AD462,1,3)),$P$5:$W$120,4,0),1,3)))</f>
        <v/>
      </c>
      <c r="AG462" s="94" t="str">
        <f aca="false">IF(AF462&lt;&gt;"",VLOOKUP(AF462,$B$5:$L$106,11,0),"")</f>
        <v/>
      </c>
      <c r="AH462" s="88"/>
      <c r="AI462" s="52" t="str">
        <f aca="false">IF(ISERR(VALUE(MID(AD462,1,3))),"",VALUE(MID(VLOOKUP(VALUE(MID(AD462,1,3)),$P$5:$W$120,6,0),1,3)))</f>
        <v/>
      </c>
      <c r="AJ462" s="94" t="str">
        <f aca="false">IF(AI462&lt;&gt;"",VLOOKUP(AI462,$B$5:$L$106,11,0),"")</f>
        <v/>
      </c>
      <c r="AK462" s="102" t="n">
        <f aca="false">AH462</f>
        <v>0</v>
      </c>
      <c r="AM462" s="103" t="n">
        <f aca="false">IF(AG462=$AM$3,IF($AM$4="借方残",AH462+AM461,AM461-AH462),IF(AJ462=$AM$3,IF($AM$4="借方残",AM461-AK462,AK462+AM461),AM461))</f>
        <v>0</v>
      </c>
      <c r="AO462" s="105" t="str">
        <f aca="false">IF($AO$3="","",IF(OR(AG462=$AO$3,AJ462=$AO$3),1,""))</f>
        <v/>
      </c>
      <c r="AP462" s="105" t="str">
        <f aca="false">IF(AO462=1,COUNTIF($AO$6:AO462,"=1"),"")</f>
        <v/>
      </c>
      <c r="AQ462" s="106" t="str">
        <f aca="false">IF($AO$3="","",IF(AG462=$AO$3,"借",IF(AJ462=$AO$3,"貸","")))</f>
        <v/>
      </c>
    </row>
    <row r="463" customFormat="false" ht="12" hidden="false" customHeight="false" outlineLevel="0" collapsed="false">
      <c r="AA463" s="52" t="n">
        <v>458</v>
      </c>
      <c r="AC463" s="52"/>
      <c r="AD463" s="94" t="str">
        <f aca="false">IF(AC463&lt;&gt;"",VLOOKUP(AC463,$P$5:W$120,8,0),"")</f>
        <v/>
      </c>
      <c r="AF463" s="52" t="str">
        <f aca="false">IF(ISERROR(VALUE(MID(AD463,1,3))),"",VALUE(MID(VLOOKUP(VALUE(MID(AD463,1,3)),$P$5:$W$120,4,0),1,3)))</f>
        <v/>
      </c>
      <c r="AG463" s="94" t="str">
        <f aca="false">IF(AF463&lt;&gt;"",VLOOKUP(AF463,$B$5:$L$106,11,0),"")</f>
        <v/>
      </c>
      <c r="AH463" s="88"/>
      <c r="AI463" s="52" t="str">
        <f aca="false">IF(ISERR(VALUE(MID(AD463,1,3))),"",VALUE(MID(VLOOKUP(VALUE(MID(AD463,1,3)),$P$5:$W$120,6,0),1,3)))</f>
        <v/>
      </c>
      <c r="AJ463" s="94" t="str">
        <f aca="false">IF(AI463&lt;&gt;"",VLOOKUP(AI463,$B$5:$L$106,11,0),"")</f>
        <v/>
      </c>
      <c r="AK463" s="102" t="n">
        <f aca="false">AH463</f>
        <v>0</v>
      </c>
      <c r="AM463" s="103" t="n">
        <f aca="false">IF(AG463=$AM$3,IF($AM$4="借方残",AH463+AM462,AM462-AH463),IF(AJ463=$AM$3,IF($AM$4="借方残",AM462-AK463,AK463+AM462),AM462))</f>
        <v>0</v>
      </c>
      <c r="AO463" s="105" t="str">
        <f aca="false">IF($AO$3="","",IF(OR(AG463=$AO$3,AJ463=$AO$3),1,""))</f>
        <v/>
      </c>
      <c r="AP463" s="105" t="str">
        <f aca="false">IF(AO463=1,COUNTIF($AO$6:AO463,"=1"),"")</f>
        <v/>
      </c>
      <c r="AQ463" s="106" t="str">
        <f aca="false">IF($AO$3="","",IF(AG463=$AO$3,"借",IF(AJ463=$AO$3,"貸","")))</f>
        <v/>
      </c>
    </row>
    <row r="464" customFormat="false" ht="12" hidden="false" customHeight="false" outlineLevel="0" collapsed="false">
      <c r="AA464" s="52" t="n">
        <v>459</v>
      </c>
      <c r="AC464" s="52"/>
      <c r="AD464" s="94" t="str">
        <f aca="false">IF(AC464&lt;&gt;"",VLOOKUP(AC464,$P$5:W$120,8,0),"")</f>
        <v/>
      </c>
      <c r="AF464" s="52" t="str">
        <f aca="false">IF(ISERROR(VALUE(MID(AD464,1,3))),"",VALUE(MID(VLOOKUP(VALUE(MID(AD464,1,3)),$P$5:$W$120,4,0),1,3)))</f>
        <v/>
      </c>
      <c r="AG464" s="94" t="str">
        <f aca="false">IF(AF464&lt;&gt;"",VLOOKUP(AF464,$B$5:$L$106,11,0),"")</f>
        <v/>
      </c>
      <c r="AH464" s="88"/>
      <c r="AI464" s="52" t="str">
        <f aca="false">IF(ISERR(VALUE(MID(AD464,1,3))),"",VALUE(MID(VLOOKUP(VALUE(MID(AD464,1,3)),$P$5:$W$120,6,0),1,3)))</f>
        <v/>
      </c>
      <c r="AJ464" s="94" t="str">
        <f aca="false">IF(AI464&lt;&gt;"",VLOOKUP(AI464,$B$5:$L$106,11,0),"")</f>
        <v/>
      </c>
      <c r="AK464" s="102" t="n">
        <f aca="false">AH464</f>
        <v>0</v>
      </c>
      <c r="AM464" s="103" t="n">
        <f aca="false">IF(AG464=$AM$3,IF($AM$4="借方残",AH464+AM463,AM463-AH464),IF(AJ464=$AM$3,IF($AM$4="借方残",AM463-AK464,AK464+AM463),AM463))</f>
        <v>0</v>
      </c>
      <c r="AO464" s="105" t="str">
        <f aca="false">IF($AO$3="","",IF(OR(AG464=$AO$3,AJ464=$AO$3),1,""))</f>
        <v/>
      </c>
      <c r="AP464" s="105" t="str">
        <f aca="false">IF(AO464=1,COUNTIF($AO$6:AO464,"=1"),"")</f>
        <v/>
      </c>
      <c r="AQ464" s="106" t="str">
        <f aca="false">IF($AO$3="","",IF(AG464=$AO$3,"借",IF(AJ464=$AO$3,"貸","")))</f>
        <v/>
      </c>
    </row>
    <row r="465" customFormat="false" ht="12" hidden="false" customHeight="false" outlineLevel="0" collapsed="false">
      <c r="AA465" s="52" t="n">
        <v>460</v>
      </c>
      <c r="AC465" s="52"/>
      <c r="AD465" s="94" t="str">
        <f aca="false">IF(AC465&lt;&gt;"",VLOOKUP(AC465,$P$5:W$120,8,0),"")</f>
        <v/>
      </c>
      <c r="AF465" s="52" t="str">
        <f aca="false">IF(ISERROR(VALUE(MID(AD465,1,3))),"",VALUE(MID(VLOOKUP(VALUE(MID(AD465,1,3)),$P$5:$W$120,4,0),1,3)))</f>
        <v/>
      </c>
      <c r="AG465" s="94" t="str">
        <f aca="false">IF(AF465&lt;&gt;"",VLOOKUP(AF465,$B$5:$L$106,11,0),"")</f>
        <v/>
      </c>
      <c r="AH465" s="88"/>
      <c r="AI465" s="52" t="str">
        <f aca="false">IF(ISERR(VALUE(MID(AD465,1,3))),"",VALUE(MID(VLOOKUP(VALUE(MID(AD465,1,3)),$P$5:$W$120,6,0),1,3)))</f>
        <v/>
      </c>
      <c r="AJ465" s="94" t="str">
        <f aca="false">IF(AI465&lt;&gt;"",VLOOKUP(AI465,$B$5:$L$106,11,0),"")</f>
        <v/>
      </c>
      <c r="AK465" s="102" t="n">
        <f aca="false">AH465</f>
        <v>0</v>
      </c>
      <c r="AM465" s="103" t="n">
        <f aca="false">IF(AG465=$AM$3,IF($AM$4="借方残",AH465+AM464,AM464-AH465),IF(AJ465=$AM$3,IF($AM$4="借方残",AM464-AK465,AK465+AM464),AM464))</f>
        <v>0</v>
      </c>
      <c r="AO465" s="105" t="str">
        <f aca="false">IF($AO$3="","",IF(OR(AG465=$AO$3,AJ465=$AO$3),1,""))</f>
        <v/>
      </c>
      <c r="AP465" s="105" t="str">
        <f aca="false">IF(AO465=1,COUNTIF($AO$6:AO465,"=1"),"")</f>
        <v/>
      </c>
      <c r="AQ465" s="106" t="str">
        <f aca="false">IF($AO$3="","",IF(AG465=$AO$3,"借",IF(AJ465=$AO$3,"貸","")))</f>
        <v/>
      </c>
    </row>
    <row r="466" customFormat="false" ht="12" hidden="false" customHeight="false" outlineLevel="0" collapsed="false">
      <c r="AA466" s="52" t="n">
        <v>461</v>
      </c>
      <c r="AC466" s="52"/>
      <c r="AD466" s="94" t="str">
        <f aca="false">IF(AC466&lt;&gt;"",VLOOKUP(AC466,$P$5:W$120,8,0),"")</f>
        <v/>
      </c>
      <c r="AF466" s="52" t="str">
        <f aca="false">IF(ISERROR(VALUE(MID(AD466,1,3))),"",VALUE(MID(VLOOKUP(VALUE(MID(AD466,1,3)),$P$5:$W$120,4,0),1,3)))</f>
        <v/>
      </c>
      <c r="AG466" s="94" t="str">
        <f aca="false">IF(AF466&lt;&gt;"",VLOOKUP(AF466,$B$5:$L$106,11,0),"")</f>
        <v/>
      </c>
      <c r="AH466" s="88"/>
      <c r="AI466" s="52" t="str">
        <f aca="false">IF(ISERR(VALUE(MID(AD466,1,3))),"",VALUE(MID(VLOOKUP(VALUE(MID(AD466,1,3)),$P$5:$W$120,6,0),1,3)))</f>
        <v/>
      </c>
      <c r="AJ466" s="94" t="str">
        <f aca="false">IF(AI466&lt;&gt;"",VLOOKUP(AI466,$B$5:$L$106,11,0),"")</f>
        <v/>
      </c>
      <c r="AK466" s="102" t="n">
        <f aca="false">AH466</f>
        <v>0</v>
      </c>
      <c r="AM466" s="103" t="n">
        <f aca="false">IF(AG466=$AM$3,IF($AM$4="借方残",AH466+AM465,AM465-AH466),IF(AJ466=$AM$3,IF($AM$4="借方残",AM465-AK466,AK466+AM465),AM465))</f>
        <v>0</v>
      </c>
      <c r="AO466" s="105" t="str">
        <f aca="false">IF($AO$3="","",IF(OR(AG466=$AO$3,AJ466=$AO$3),1,""))</f>
        <v/>
      </c>
      <c r="AP466" s="105" t="str">
        <f aca="false">IF(AO466=1,COUNTIF($AO$6:AO466,"=1"),"")</f>
        <v/>
      </c>
      <c r="AQ466" s="106" t="str">
        <f aca="false">IF($AO$3="","",IF(AG466=$AO$3,"借",IF(AJ466=$AO$3,"貸","")))</f>
        <v/>
      </c>
    </row>
    <row r="467" customFormat="false" ht="12" hidden="false" customHeight="false" outlineLevel="0" collapsed="false">
      <c r="AA467" s="52" t="n">
        <v>462</v>
      </c>
      <c r="AC467" s="52"/>
      <c r="AD467" s="94" t="str">
        <f aca="false">IF(AC467&lt;&gt;"",VLOOKUP(AC467,$P$5:W$120,8,0),"")</f>
        <v/>
      </c>
      <c r="AF467" s="52" t="str">
        <f aca="false">IF(ISERROR(VALUE(MID(AD467,1,3))),"",VALUE(MID(VLOOKUP(VALUE(MID(AD467,1,3)),$P$5:$W$120,4,0),1,3)))</f>
        <v/>
      </c>
      <c r="AG467" s="94" t="str">
        <f aca="false">IF(AF467&lt;&gt;"",VLOOKUP(AF467,$B$5:$L$106,11,0),"")</f>
        <v/>
      </c>
      <c r="AH467" s="88"/>
      <c r="AI467" s="52" t="str">
        <f aca="false">IF(ISERR(VALUE(MID(AD467,1,3))),"",VALUE(MID(VLOOKUP(VALUE(MID(AD467,1,3)),$P$5:$W$120,6,0),1,3)))</f>
        <v/>
      </c>
      <c r="AJ467" s="94" t="str">
        <f aca="false">IF(AI467&lt;&gt;"",VLOOKUP(AI467,$B$5:$L$106,11,0),"")</f>
        <v/>
      </c>
      <c r="AK467" s="102" t="n">
        <f aca="false">AH467</f>
        <v>0</v>
      </c>
      <c r="AM467" s="103" t="n">
        <f aca="false">IF(AG467=$AM$3,IF($AM$4="借方残",AH467+AM466,AM466-AH467),IF(AJ467=$AM$3,IF($AM$4="借方残",AM466-AK467,AK467+AM466),AM466))</f>
        <v>0</v>
      </c>
      <c r="AO467" s="105" t="str">
        <f aca="false">IF($AO$3="","",IF(OR(AG467=$AO$3,AJ467=$AO$3),1,""))</f>
        <v/>
      </c>
      <c r="AP467" s="105" t="str">
        <f aca="false">IF(AO467=1,COUNTIF($AO$6:AO467,"=1"),"")</f>
        <v/>
      </c>
      <c r="AQ467" s="106" t="str">
        <f aca="false">IF($AO$3="","",IF(AG467=$AO$3,"借",IF(AJ467=$AO$3,"貸","")))</f>
        <v/>
      </c>
    </row>
    <row r="468" customFormat="false" ht="12" hidden="false" customHeight="false" outlineLevel="0" collapsed="false">
      <c r="AA468" s="52" t="n">
        <v>463</v>
      </c>
      <c r="AC468" s="52"/>
      <c r="AD468" s="94" t="str">
        <f aca="false">IF(AC468&lt;&gt;"",VLOOKUP(AC468,$P$5:W$120,8,0),"")</f>
        <v/>
      </c>
      <c r="AF468" s="52" t="str">
        <f aca="false">IF(ISERROR(VALUE(MID(AD468,1,3))),"",VALUE(MID(VLOOKUP(VALUE(MID(AD468,1,3)),$P$5:$W$120,4,0),1,3)))</f>
        <v/>
      </c>
      <c r="AG468" s="94" t="str">
        <f aca="false">IF(AF468&lt;&gt;"",VLOOKUP(AF468,$B$5:$L$106,11,0),"")</f>
        <v/>
      </c>
      <c r="AH468" s="88"/>
      <c r="AI468" s="52" t="str">
        <f aca="false">IF(ISERR(VALUE(MID(AD468,1,3))),"",VALUE(MID(VLOOKUP(VALUE(MID(AD468,1,3)),$P$5:$W$120,6,0),1,3)))</f>
        <v/>
      </c>
      <c r="AJ468" s="94" t="str">
        <f aca="false">IF(AI468&lt;&gt;"",VLOOKUP(AI468,$B$5:$L$106,11,0),"")</f>
        <v/>
      </c>
      <c r="AK468" s="102" t="n">
        <f aca="false">AH468</f>
        <v>0</v>
      </c>
      <c r="AM468" s="103" t="n">
        <f aca="false">IF(AG468=$AM$3,IF($AM$4="借方残",AH468+AM467,AM467-AH468),IF(AJ468=$AM$3,IF($AM$4="借方残",AM467-AK468,AK468+AM467),AM467))</f>
        <v>0</v>
      </c>
      <c r="AO468" s="105" t="str">
        <f aca="false">IF($AO$3="","",IF(OR(AG468=$AO$3,AJ468=$AO$3),1,""))</f>
        <v/>
      </c>
      <c r="AP468" s="105" t="str">
        <f aca="false">IF(AO468=1,COUNTIF($AO$6:AO468,"=1"),"")</f>
        <v/>
      </c>
      <c r="AQ468" s="106" t="str">
        <f aca="false">IF($AO$3="","",IF(AG468=$AO$3,"借",IF(AJ468=$AO$3,"貸","")))</f>
        <v/>
      </c>
    </row>
    <row r="469" customFormat="false" ht="12" hidden="false" customHeight="false" outlineLevel="0" collapsed="false">
      <c r="AA469" s="52" t="n">
        <v>464</v>
      </c>
      <c r="AC469" s="52"/>
      <c r="AD469" s="94" t="str">
        <f aca="false">IF(AC469&lt;&gt;"",VLOOKUP(AC469,$P$5:W$120,8,0),"")</f>
        <v/>
      </c>
      <c r="AF469" s="52" t="str">
        <f aca="false">IF(ISERROR(VALUE(MID(AD469,1,3))),"",VALUE(MID(VLOOKUP(VALUE(MID(AD469,1,3)),$P$5:$W$120,4,0),1,3)))</f>
        <v/>
      </c>
      <c r="AG469" s="94" t="str">
        <f aca="false">IF(AF469&lt;&gt;"",VLOOKUP(AF469,$B$5:$L$106,11,0),"")</f>
        <v/>
      </c>
      <c r="AH469" s="88"/>
      <c r="AI469" s="52" t="str">
        <f aca="false">IF(ISERR(VALUE(MID(AD469,1,3))),"",VALUE(MID(VLOOKUP(VALUE(MID(AD469,1,3)),$P$5:$W$120,6,0),1,3)))</f>
        <v/>
      </c>
      <c r="AJ469" s="94" t="str">
        <f aca="false">IF(AI469&lt;&gt;"",VLOOKUP(AI469,$B$5:$L$106,11,0),"")</f>
        <v/>
      </c>
      <c r="AK469" s="102" t="n">
        <f aca="false">AH469</f>
        <v>0</v>
      </c>
      <c r="AM469" s="103" t="n">
        <f aca="false">IF(AG469=$AM$3,IF($AM$4="借方残",AH469+AM468,AM468-AH469),IF(AJ469=$AM$3,IF($AM$4="借方残",AM468-AK469,AK469+AM468),AM468))</f>
        <v>0</v>
      </c>
      <c r="AO469" s="105" t="str">
        <f aca="false">IF($AO$3="","",IF(OR(AG469=$AO$3,AJ469=$AO$3),1,""))</f>
        <v/>
      </c>
      <c r="AP469" s="105" t="str">
        <f aca="false">IF(AO469=1,COUNTIF($AO$6:AO469,"=1"),"")</f>
        <v/>
      </c>
      <c r="AQ469" s="106" t="str">
        <f aca="false">IF($AO$3="","",IF(AG469=$AO$3,"借",IF(AJ469=$AO$3,"貸","")))</f>
        <v/>
      </c>
    </row>
    <row r="470" customFormat="false" ht="12" hidden="false" customHeight="false" outlineLevel="0" collapsed="false">
      <c r="AA470" s="52" t="n">
        <v>465</v>
      </c>
      <c r="AC470" s="52"/>
      <c r="AD470" s="94" t="str">
        <f aca="false">IF(AC470&lt;&gt;"",VLOOKUP(AC470,$P$5:W$120,8,0),"")</f>
        <v/>
      </c>
      <c r="AF470" s="52" t="str">
        <f aca="false">IF(ISERROR(VALUE(MID(AD470,1,3))),"",VALUE(MID(VLOOKUP(VALUE(MID(AD470,1,3)),$P$5:$W$120,4,0),1,3)))</f>
        <v/>
      </c>
      <c r="AG470" s="94" t="str">
        <f aca="false">IF(AF470&lt;&gt;"",VLOOKUP(AF470,$B$5:$L$106,11,0),"")</f>
        <v/>
      </c>
      <c r="AH470" s="88"/>
      <c r="AI470" s="52" t="str">
        <f aca="false">IF(ISERR(VALUE(MID(AD470,1,3))),"",VALUE(MID(VLOOKUP(VALUE(MID(AD470,1,3)),$P$5:$W$120,6,0),1,3)))</f>
        <v/>
      </c>
      <c r="AJ470" s="94" t="str">
        <f aca="false">IF(AI470&lt;&gt;"",VLOOKUP(AI470,$B$5:$L$106,11,0),"")</f>
        <v/>
      </c>
      <c r="AK470" s="102" t="n">
        <f aca="false">AH470</f>
        <v>0</v>
      </c>
      <c r="AM470" s="103" t="n">
        <f aca="false">IF(AG470=$AM$3,IF($AM$4="借方残",AH470+AM469,AM469-AH470),IF(AJ470=$AM$3,IF($AM$4="借方残",AM469-AK470,AK470+AM469),AM469))</f>
        <v>0</v>
      </c>
      <c r="AO470" s="105" t="str">
        <f aca="false">IF($AO$3="","",IF(OR(AG470=$AO$3,AJ470=$AO$3),1,""))</f>
        <v/>
      </c>
      <c r="AP470" s="105" t="str">
        <f aca="false">IF(AO470=1,COUNTIF($AO$6:AO470,"=1"),"")</f>
        <v/>
      </c>
      <c r="AQ470" s="106" t="str">
        <f aca="false">IF($AO$3="","",IF(AG470=$AO$3,"借",IF(AJ470=$AO$3,"貸","")))</f>
        <v/>
      </c>
    </row>
    <row r="471" customFormat="false" ht="12" hidden="false" customHeight="false" outlineLevel="0" collapsed="false">
      <c r="AA471" s="52" t="n">
        <v>466</v>
      </c>
      <c r="AC471" s="52"/>
      <c r="AD471" s="94" t="str">
        <f aca="false">IF(AC471&lt;&gt;"",VLOOKUP(AC471,$P$5:W$120,8,0),"")</f>
        <v/>
      </c>
      <c r="AF471" s="52" t="str">
        <f aca="false">IF(ISERROR(VALUE(MID(AD471,1,3))),"",VALUE(MID(VLOOKUP(VALUE(MID(AD471,1,3)),$P$5:$W$120,4,0),1,3)))</f>
        <v/>
      </c>
      <c r="AG471" s="94" t="str">
        <f aca="false">IF(AF471&lt;&gt;"",VLOOKUP(AF471,$B$5:$L$106,11,0),"")</f>
        <v/>
      </c>
      <c r="AH471" s="88"/>
      <c r="AI471" s="52" t="str">
        <f aca="false">IF(ISERR(VALUE(MID(AD471,1,3))),"",VALUE(MID(VLOOKUP(VALUE(MID(AD471,1,3)),$P$5:$W$120,6,0),1,3)))</f>
        <v/>
      </c>
      <c r="AJ471" s="94" t="str">
        <f aca="false">IF(AI471&lt;&gt;"",VLOOKUP(AI471,$B$5:$L$106,11,0),"")</f>
        <v/>
      </c>
      <c r="AK471" s="102" t="n">
        <f aca="false">AH471</f>
        <v>0</v>
      </c>
      <c r="AM471" s="103" t="n">
        <f aca="false">IF(AG471=$AM$3,IF($AM$4="借方残",AH471+AM470,AM470-AH471),IF(AJ471=$AM$3,IF($AM$4="借方残",AM470-AK471,AK471+AM470),AM470))</f>
        <v>0</v>
      </c>
      <c r="AO471" s="105" t="str">
        <f aca="false">IF($AO$3="","",IF(OR(AG471=$AO$3,AJ471=$AO$3),1,""))</f>
        <v/>
      </c>
      <c r="AP471" s="105" t="str">
        <f aca="false">IF(AO471=1,COUNTIF($AO$6:AO471,"=1"),"")</f>
        <v/>
      </c>
      <c r="AQ471" s="106" t="str">
        <f aca="false">IF($AO$3="","",IF(AG471=$AO$3,"借",IF(AJ471=$AO$3,"貸","")))</f>
        <v/>
      </c>
    </row>
    <row r="472" customFormat="false" ht="12" hidden="false" customHeight="false" outlineLevel="0" collapsed="false">
      <c r="AA472" s="52" t="n">
        <v>467</v>
      </c>
      <c r="AC472" s="52"/>
      <c r="AD472" s="94" t="str">
        <f aca="false">IF(AC472&lt;&gt;"",VLOOKUP(AC472,$P$5:W$120,8,0),"")</f>
        <v/>
      </c>
      <c r="AF472" s="52" t="str">
        <f aca="false">IF(ISERROR(VALUE(MID(AD472,1,3))),"",VALUE(MID(VLOOKUP(VALUE(MID(AD472,1,3)),$P$5:$W$120,4,0),1,3)))</f>
        <v/>
      </c>
      <c r="AG472" s="94" t="str">
        <f aca="false">IF(AF472&lt;&gt;"",VLOOKUP(AF472,$B$5:$L$106,11,0),"")</f>
        <v/>
      </c>
      <c r="AH472" s="88"/>
      <c r="AI472" s="52" t="str">
        <f aca="false">IF(ISERR(VALUE(MID(AD472,1,3))),"",VALUE(MID(VLOOKUP(VALUE(MID(AD472,1,3)),$P$5:$W$120,6,0),1,3)))</f>
        <v/>
      </c>
      <c r="AJ472" s="94" t="str">
        <f aca="false">IF(AI472&lt;&gt;"",VLOOKUP(AI472,$B$5:$L$106,11,0),"")</f>
        <v/>
      </c>
      <c r="AK472" s="102" t="n">
        <f aca="false">AH472</f>
        <v>0</v>
      </c>
      <c r="AM472" s="103" t="n">
        <f aca="false">IF(AG472=$AM$3,IF($AM$4="借方残",AH472+AM471,AM471-AH472),IF(AJ472=$AM$3,IF($AM$4="借方残",AM471-AK472,AK472+AM471),AM471))</f>
        <v>0</v>
      </c>
      <c r="AO472" s="105" t="str">
        <f aca="false">IF($AO$3="","",IF(OR(AG472=$AO$3,AJ472=$AO$3),1,""))</f>
        <v/>
      </c>
      <c r="AP472" s="105" t="str">
        <f aca="false">IF(AO472=1,COUNTIF($AO$6:AO472,"=1"),"")</f>
        <v/>
      </c>
      <c r="AQ472" s="106" t="str">
        <f aca="false">IF($AO$3="","",IF(AG472=$AO$3,"借",IF(AJ472=$AO$3,"貸","")))</f>
        <v/>
      </c>
    </row>
    <row r="473" customFormat="false" ht="12" hidden="false" customHeight="false" outlineLevel="0" collapsed="false">
      <c r="AA473" s="52" t="n">
        <v>468</v>
      </c>
      <c r="AC473" s="52"/>
      <c r="AD473" s="94" t="str">
        <f aca="false">IF(AC473&lt;&gt;"",VLOOKUP(AC473,$P$5:W$120,8,0),"")</f>
        <v/>
      </c>
      <c r="AF473" s="52" t="str">
        <f aca="false">IF(ISERROR(VALUE(MID(AD473,1,3))),"",VALUE(MID(VLOOKUP(VALUE(MID(AD473,1,3)),$P$5:$W$120,4,0),1,3)))</f>
        <v/>
      </c>
      <c r="AG473" s="94" t="str">
        <f aca="false">IF(AF473&lt;&gt;"",VLOOKUP(AF473,$B$5:$L$106,11,0),"")</f>
        <v/>
      </c>
      <c r="AH473" s="88"/>
      <c r="AI473" s="52" t="str">
        <f aca="false">IF(ISERR(VALUE(MID(AD473,1,3))),"",VALUE(MID(VLOOKUP(VALUE(MID(AD473,1,3)),$P$5:$W$120,6,0),1,3)))</f>
        <v/>
      </c>
      <c r="AJ473" s="94" t="str">
        <f aca="false">IF(AI473&lt;&gt;"",VLOOKUP(AI473,$B$5:$L$106,11,0),"")</f>
        <v/>
      </c>
      <c r="AK473" s="102" t="n">
        <f aca="false">AH473</f>
        <v>0</v>
      </c>
      <c r="AM473" s="103" t="n">
        <f aca="false">IF(AG473=$AM$3,IF($AM$4="借方残",AH473+AM472,AM472-AH473),IF(AJ473=$AM$3,IF($AM$4="借方残",AM472-AK473,AK473+AM472),AM472))</f>
        <v>0</v>
      </c>
      <c r="AO473" s="105" t="str">
        <f aca="false">IF($AO$3="","",IF(OR(AG473=$AO$3,AJ473=$AO$3),1,""))</f>
        <v/>
      </c>
      <c r="AP473" s="105" t="str">
        <f aca="false">IF(AO473=1,COUNTIF($AO$6:AO473,"=1"),"")</f>
        <v/>
      </c>
      <c r="AQ473" s="106" t="str">
        <f aca="false">IF($AO$3="","",IF(AG473=$AO$3,"借",IF(AJ473=$AO$3,"貸","")))</f>
        <v/>
      </c>
    </row>
    <row r="474" customFormat="false" ht="12" hidden="false" customHeight="false" outlineLevel="0" collapsed="false">
      <c r="AA474" s="52" t="n">
        <v>469</v>
      </c>
      <c r="AC474" s="52"/>
      <c r="AD474" s="94" t="str">
        <f aca="false">IF(AC474&lt;&gt;"",VLOOKUP(AC474,$P$5:W$120,8,0),"")</f>
        <v/>
      </c>
      <c r="AF474" s="52" t="str">
        <f aca="false">IF(ISERROR(VALUE(MID(AD474,1,3))),"",VALUE(MID(VLOOKUP(VALUE(MID(AD474,1,3)),$P$5:$W$120,4,0),1,3)))</f>
        <v/>
      </c>
      <c r="AG474" s="94" t="str">
        <f aca="false">IF(AF474&lt;&gt;"",VLOOKUP(AF474,$B$5:$L$106,11,0),"")</f>
        <v/>
      </c>
      <c r="AH474" s="88"/>
      <c r="AI474" s="52" t="str">
        <f aca="false">IF(ISERR(VALUE(MID(AD474,1,3))),"",VALUE(MID(VLOOKUP(VALUE(MID(AD474,1,3)),$P$5:$W$120,6,0),1,3)))</f>
        <v/>
      </c>
      <c r="AJ474" s="94" t="str">
        <f aca="false">IF(AI474&lt;&gt;"",VLOOKUP(AI474,$B$5:$L$106,11,0),"")</f>
        <v/>
      </c>
      <c r="AK474" s="102" t="n">
        <f aca="false">AH474</f>
        <v>0</v>
      </c>
      <c r="AM474" s="103" t="n">
        <f aca="false">IF(AG474=$AM$3,IF($AM$4="借方残",AH474+AM473,AM473-AH474),IF(AJ474=$AM$3,IF($AM$4="借方残",AM473-AK474,AK474+AM473),AM473))</f>
        <v>0</v>
      </c>
      <c r="AO474" s="105" t="str">
        <f aca="false">IF($AO$3="","",IF(OR(AG474=$AO$3,AJ474=$AO$3),1,""))</f>
        <v/>
      </c>
      <c r="AP474" s="105" t="str">
        <f aca="false">IF(AO474=1,COUNTIF($AO$6:AO474,"=1"),"")</f>
        <v/>
      </c>
      <c r="AQ474" s="106" t="str">
        <f aca="false">IF($AO$3="","",IF(AG474=$AO$3,"借",IF(AJ474=$AO$3,"貸","")))</f>
        <v/>
      </c>
    </row>
    <row r="475" customFormat="false" ht="12" hidden="false" customHeight="false" outlineLevel="0" collapsed="false">
      <c r="AA475" s="52" t="n">
        <v>470</v>
      </c>
      <c r="AC475" s="52"/>
      <c r="AD475" s="94" t="str">
        <f aca="false">IF(AC475&lt;&gt;"",VLOOKUP(AC475,$P$5:W$120,8,0),"")</f>
        <v/>
      </c>
      <c r="AF475" s="52" t="str">
        <f aca="false">IF(ISERROR(VALUE(MID(AD475,1,3))),"",VALUE(MID(VLOOKUP(VALUE(MID(AD475,1,3)),$P$5:$W$120,4,0),1,3)))</f>
        <v/>
      </c>
      <c r="AG475" s="94" t="str">
        <f aca="false">IF(AF475&lt;&gt;"",VLOOKUP(AF475,$B$5:$L$106,11,0),"")</f>
        <v/>
      </c>
      <c r="AH475" s="88"/>
      <c r="AI475" s="52" t="str">
        <f aca="false">IF(ISERR(VALUE(MID(AD475,1,3))),"",VALUE(MID(VLOOKUP(VALUE(MID(AD475,1,3)),$P$5:$W$120,6,0),1,3)))</f>
        <v/>
      </c>
      <c r="AJ475" s="94" t="str">
        <f aca="false">IF(AI475&lt;&gt;"",VLOOKUP(AI475,$B$5:$L$106,11,0),"")</f>
        <v/>
      </c>
      <c r="AK475" s="102" t="n">
        <f aca="false">AH475</f>
        <v>0</v>
      </c>
      <c r="AM475" s="103" t="n">
        <f aca="false">IF(AG475=$AM$3,IF($AM$4="借方残",AH475+AM474,AM474-AH475),IF(AJ475=$AM$3,IF($AM$4="借方残",AM474-AK475,AK475+AM474),AM474))</f>
        <v>0</v>
      </c>
      <c r="AO475" s="105" t="str">
        <f aca="false">IF($AO$3="","",IF(OR(AG475=$AO$3,AJ475=$AO$3),1,""))</f>
        <v/>
      </c>
      <c r="AP475" s="105" t="str">
        <f aca="false">IF(AO475=1,COUNTIF($AO$6:AO475,"=1"),"")</f>
        <v/>
      </c>
      <c r="AQ475" s="106" t="str">
        <f aca="false">IF($AO$3="","",IF(AG475=$AO$3,"借",IF(AJ475=$AO$3,"貸","")))</f>
        <v/>
      </c>
    </row>
    <row r="476" customFormat="false" ht="12" hidden="false" customHeight="false" outlineLevel="0" collapsed="false">
      <c r="AA476" s="52" t="n">
        <v>471</v>
      </c>
      <c r="AC476" s="52"/>
      <c r="AD476" s="94" t="str">
        <f aca="false">IF(AC476&lt;&gt;"",VLOOKUP(AC476,$P$5:W$120,8,0),"")</f>
        <v/>
      </c>
      <c r="AF476" s="52" t="str">
        <f aca="false">IF(ISERROR(VALUE(MID(AD476,1,3))),"",VALUE(MID(VLOOKUP(VALUE(MID(AD476,1,3)),$P$5:$W$120,4,0),1,3)))</f>
        <v/>
      </c>
      <c r="AG476" s="94" t="str">
        <f aca="false">IF(AF476&lt;&gt;"",VLOOKUP(AF476,$B$5:$L$106,11,0),"")</f>
        <v/>
      </c>
      <c r="AH476" s="88"/>
      <c r="AI476" s="52" t="str">
        <f aca="false">IF(ISERR(VALUE(MID(AD476,1,3))),"",VALUE(MID(VLOOKUP(VALUE(MID(AD476,1,3)),$P$5:$W$120,6,0),1,3)))</f>
        <v/>
      </c>
      <c r="AJ476" s="94" t="str">
        <f aca="false">IF(AI476&lt;&gt;"",VLOOKUP(AI476,$B$5:$L$106,11,0),"")</f>
        <v/>
      </c>
      <c r="AK476" s="102" t="n">
        <f aca="false">AH476</f>
        <v>0</v>
      </c>
      <c r="AM476" s="103" t="n">
        <f aca="false">IF(AG476=$AM$3,IF($AM$4="借方残",AH476+AM475,AM475-AH476),IF(AJ476=$AM$3,IF($AM$4="借方残",AM475-AK476,AK476+AM475),AM475))</f>
        <v>0</v>
      </c>
      <c r="AO476" s="105" t="str">
        <f aca="false">IF($AO$3="","",IF(OR(AG476=$AO$3,AJ476=$AO$3),1,""))</f>
        <v/>
      </c>
      <c r="AP476" s="105" t="str">
        <f aca="false">IF(AO476=1,COUNTIF($AO$6:AO476,"=1"),"")</f>
        <v/>
      </c>
      <c r="AQ476" s="106" t="str">
        <f aca="false">IF($AO$3="","",IF(AG476=$AO$3,"借",IF(AJ476=$AO$3,"貸","")))</f>
        <v/>
      </c>
    </row>
    <row r="477" customFormat="false" ht="12" hidden="false" customHeight="false" outlineLevel="0" collapsed="false">
      <c r="AA477" s="52" t="n">
        <v>472</v>
      </c>
      <c r="AC477" s="52"/>
      <c r="AD477" s="94" t="str">
        <f aca="false">IF(AC477&lt;&gt;"",VLOOKUP(AC477,$P$5:W$120,8,0),"")</f>
        <v/>
      </c>
      <c r="AF477" s="52" t="str">
        <f aca="false">IF(ISERROR(VALUE(MID(AD477,1,3))),"",VALUE(MID(VLOOKUP(VALUE(MID(AD477,1,3)),$P$5:$W$120,4,0),1,3)))</f>
        <v/>
      </c>
      <c r="AG477" s="94" t="str">
        <f aca="false">IF(AF477&lt;&gt;"",VLOOKUP(AF477,$B$5:$L$106,11,0),"")</f>
        <v/>
      </c>
      <c r="AH477" s="88"/>
      <c r="AI477" s="52" t="str">
        <f aca="false">IF(ISERR(VALUE(MID(AD477,1,3))),"",VALUE(MID(VLOOKUP(VALUE(MID(AD477,1,3)),$P$5:$W$120,6,0),1,3)))</f>
        <v/>
      </c>
      <c r="AJ477" s="94" t="str">
        <f aca="false">IF(AI477&lt;&gt;"",VLOOKUP(AI477,$B$5:$L$106,11,0),"")</f>
        <v/>
      </c>
      <c r="AK477" s="102" t="n">
        <f aca="false">AH477</f>
        <v>0</v>
      </c>
      <c r="AM477" s="103" t="n">
        <f aca="false">IF(AG477=$AM$3,IF($AM$4="借方残",AH477+AM476,AM476-AH477),IF(AJ477=$AM$3,IF($AM$4="借方残",AM476-AK477,AK477+AM476),AM476))</f>
        <v>0</v>
      </c>
      <c r="AO477" s="105" t="str">
        <f aca="false">IF($AO$3="","",IF(OR(AG477=$AO$3,AJ477=$AO$3),1,""))</f>
        <v/>
      </c>
      <c r="AP477" s="105" t="str">
        <f aca="false">IF(AO477=1,COUNTIF($AO$6:AO477,"=1"),"")</f>
        <v/>
      </c>
      <c r="AQ477" s="106" t="str">
        <f aca="false">IF($AO$3="","",IF(AG477=$AO$3,"借",IF(AJ477=$AO$3,"貸","")))</f>
        <v/>
      </c>
    </row>
    <row r="478" customFormat="false" ht="12" hidden="false" customHeight="false" outlineLevel="0" collapsed="false">
      <c r="AA478" s="52" t="n">
        <v>473</v>
      </c>
      <c r="AC478" s="52"/>
      <c r="AD478" s="94" t="str">
        <f aca="false">IF(AC478&lt;&gt;"",VLOOKUP(AC478,$P$5:W$120,8,0),"")</f>
        <v/>
      </c>
      <c r="AF478" s="52" t="str">
        <f aca="false">IF(ISERROR(VALUE(MID(AD478,1,3))),"",VALUE(MID(VLOOKUP(VALUE(MID(AD478,1,3)),$P$5:$W$120,4,0),1,3)))</f>
        <v/>
      </c>
      <c r="AG478" s="94" t="str">
        <f aca="false">IF(AF478&lt;&gt;"",VLOOKUP(AF478,$B$5:$L$106,11,0),"")</f>
        <v/>
      </c>
      <c r="AH478" s="88"/>
      <c r="AI478" s="52" t="str">
        <f aca="false">IF(ISERR(VALUE(MID(AD478,1,3))),"",VALUE(MID(VLOOKUP(VALUE(MID(AD478,1,3)),$P$5:$W$120,6,0),1,3)))</f>
        <v/>
      </c>
      <c r="AJ478" s="94" t="str">
        <f aca="false">IF(AI478&lt;&gt;"",VLOOKUP(AI478,$B$5:$L$106,11,0),"")</f>
        <v/>
      </c>
      <c r="AK478" s="102" t="n">
        <f aca="false">AH478</f>
        <v>0</v>
      </c>
      <c r="AM478" s="103" t="n">
        <f aca="false">IF(AG478=$AM$3,IF($AM$4="借方残",AH478+AM477,AM477-AH478),IF(AJ478=$AM$3,IF($AM$4="借方残",AM477-AK478,AK478+AM477),AM477))</f>
        <v>0</v>
      </c>
      <c r="AO478" s="105" t="str">
        <f aca="false">IF($AO$3="","",IF(OR(AG478=$AO$3,AJ478=$AO$3),1,""))</f>
        <v/>
      </c>
      <c r="AP478" s="105" t="str">
        <f aca="false">IF(AO478=1,COUNTIF($AO$6:AO478,"=1"),"")</f>
        <v/>
      </c>
      <c r="AQ478" s="106" t="str">
        <f aca="false">IF($AO$3="","",IF(AG478=$AO$3,"借",IF(AJ478=$AO$3,"貸","")))</f>
        <v/>
      </c>
    </row>
    <row r="479" customFormat="false" ht="12" hidden="false" customHeight="false" outlineLevel="0" collapsed="false">
      <c r="AA479" s="52" t="n">
        <v>474</v>
      </c>
      <c r="AC479" s="52"/>
      <c r="AD479" s="94" t="str">
        <f aca="false">IF(AC479&lt;&gt;"",VLOOKUP(AC479,$P$5:W$120,8,0),"")</f>
        <v/>
      </c>
      <c r="AF479" s="52" t="str">
        <f aca="false">IF(ISERROR(VALUE(MID(AD479,1,3))),"",VALUE(MID(VLOOKUP(VALUE(MID(AD479,1,3)),$P$5:$W$120,4,0),1,3)))</f>
        <v/>
      </c>
      <c r="AG479" s="94" t="str">
        <f aca="false">IF(AF479&lt;&gt;"",VLOOKUP(AF479,$B$5:$L$106,11,0),"")</f>
        <v/>
      </c>
      <c r="AH479" s="88"/>
      <c r="AI479" s="52" t="str">
        <f aca="false">IF(ISERR(VALUE(MID(AD479,1,3))),"",VALUE(MID(VLOOKUP(VALUE(MID(AD479,1,3)),$P$5:$W$120,6,0),1,3)))</f>
        <v/>
      </c>
      <c r="AJ479" s="94" t="str">
        <f aca="false">IF(AI479&lt;&gt;"",VLOOKUP(AI479,$B$5:$L$106,11,0),"")</f>
        <v/>
      </c>
      <c r="AK479" s="102" t="n">
        <f aca="false">AH479</f>
        <v>0</v>
      </c>
      <c r="AM479" s="103" t="n">
        <f aca="false">IF(AG479=$AM$3,IF($AM$4="借方残",AH479+AM478,AM478-AH479),IF(AJ479=$AM$3,IF($AM$4="借方残",AM478-AK479,AK479+AM478),AM478))</f>
        <v>0</v>
      </c>
      <c r="AO479" s="105" t="str">
        <f aca="false">IF($AO$3="","",IF(OR(AG479=$AO$3,AJ479=$AO$3),1,""))</f>
        <v/>
      </c>
      <c r="AP479" s="105" t="str">
        <f aca="false">IF(AO479=1,COUNTIF($AO$6:AO479,"=1"),"")</f>
        <v/>
      </c>
      <c r="AQ479" s="106" t="str">
        <f aca="false">IF($AO$3="","",IF(AG479=$AO$3,"借",IF(AJ479=$AO$3,"貸","")))</f>
        <v/>
      </c>
    </row>
    <row r="480" customFormat="false" ht="12" hidden="false" customHeight="false" outlineLevel="0" collapsed="false">
      <c r="AA480" s="52" t="n">
        <v>475</v>
      </c>
      <c r="AC480" s="52"/>
      <c r="AD480" s="94" t="str">
        <f aca="false">IF(AC480&lt;&gt;"",VLOOKUP(AC480,$P$5:W$120,8,0),"")</f>
        <v/>
      </c>
      <c r="AF480" s="52" t="str">
        <f aca="false">IF(ISERROR(VALUE(MID(AD480,1,3))),"",VALUE(MID(VLOOKUP(VALUE(MID(AD480,1,3)),$P$5:$W$120,4,0),1,3)))</f>
        <v/>
      </c>
      <c r="AG480" s="94" t="str">
        <f aca="false">IF(AF480&lt;&gt;"",VLOOKUP(AF480,$B$5:$L$106,11,0),"")</f>
        <v/>
      </c>
      <c r="AH480" s="88"/>
      <c r="AI480" s="52" t="str">
        <f aca="false">IF(ISERR(VALUE(MID(AD480,1,3))),"",VALUE(MID(VLOOKUP(VALUE(MID(AD480,1,3)),$P$5:$W$120,6,0),1,3)))</f>
        <v/>
      </c>
      <c r="AJ480" s="94" t="str">
        <f aca="false">IF(AI480&lt;&gt;"",VLOOKUP(AI480,$B$5:$L$106,11,0),"")</f>
        <v/>
      </c>
      <c r="AK480" s="102" t="n">
        <f aca="false">AH480</f>
        <v>0</v>
      </c>
      <c r="AM480" s="103" t="n">
        <f aca="false">IF(AG480=$AM$3,IF($AM$4="借方残",AH480+AM479,AM479-AH480),IF(AJ480=$AM$3,IF($AM$4="借方残",AM479-AK480,AK480+AM479),AM479))</f>
        <v>0</v>
      </c>
      <c r="AO480" s="105" t="str">
        <f aca="false">IF($AO$3="","",IF(OR(AG480=$AO$3,AJ480=$AO$3),1,""))</f>
        <v/>
      </c>
      <c r="AP480" s="105" t="str">
        <f aca="false">IF(AO480=1,COUNTIF($AO$6:AO480,"=1"),"")</f>
        <v/>
      </c>
      <c r="AQ480" s="106" t="str">
        <f aca="false">IF($AO$3="","",IF(AG480=$AO$3,"借",IF(AJ480=$AO$3,"貸","")))</f>
        <v/>
      </c>
    </row>
    <row r="481" customFormat="false" ht="12" hidden="false" customHeight="false" outlineLevel="0" collapsed="false">
      <c r="AA481" s="52" t="n">
        <v>476</v>
      </c>
      <c r="AC481" s="52"/>
      <c r="AD481" s="94" t="str">
        <f aca="false">IF(AC481&lt;&gt;"",VLOOKUP(AC481,$P$5:W$120,8,0),"")</f>
        <v/>
      </c>
      <c r="AF481" s="52" t="str">
        <f aca="false">IF(ISERROR(VALUE(MID(AD481,1,3))),"",VALUE(MID(VLOOKUP(VALUE(MID(AD481,1,3)),$P$5:$W$120,4,0),1,3)))</f>
        <v/>
      </c>
      <c r="AG481" s="94" t="str">
        <f aca="false">IF(AF481&lt;&gt;"",VLOOKUP(AF481,$B$5:$L$106,11,0),"")</f>
        <v/>
      </c>
      <c r="AH481" s="88"/>
      <c r="AI481" s="52" t="str">
        <f aca="false">IF(ISERR(VALUE(MID(AD481,1,3))),"",VALUE(MID(VLOOKUP(VALUE(MID(AD481,1,3)),$P$5:$W$120,6,0),1,3)))</f>
        <v/>
      </c>
      <c r="AJ481" s="94" t="str">
        <f aca="false">IF(AI481&lt;&gt;"",VLOOKUP(AI481,$B$5:$L$106,11,0),"")</f>
        <v/>
      </c>
      <c r="AK481" s="102" t="n">
        <f aca="false">AH481</f>
        <v>0</v>
      </c>
      <c r="AM481" s="103" t="n">
        <f aca="false">IF(AG481=$AM$3,IF($AM$4="借方残",AH481+AM480,AM480-AH481),IF(AJ481=$AM$3,IF($AM$4="借方残",AM480-AK481,AK481+AM480),AM480))</f>
        <v>0</v>
      </c>
      <c r="AO481" s="105" t="str">
        <f aca="false">IF($AO$3="","",IF(OR(AG481=$AO$3,AJ481=$AO$3),1,""))</f>
        <v/>
      </c>
      <c r="AP481" s="105" t="str">
        <f aca="false">IF(AO481=1,COUNTIF($AO$6:AO481,"=1"),"")</f>
        <v/>
      </c>
      <c r="AQ481" s="106" t="str">
        <f aca="false">IF($AO$3="","",IF(AG481=$AO$3,"借",IF(AJ481=$AO$3,"貸","")))</f>
        <v/>
      </c>
    </row>
    <row r="482" customFormat="false" ht="12" hidden="false" customHeight="false" outlineLevel="0" collapsed="false">
      <c r="AA482" s="52" t="n">
        <v>477</v>
      </c>
      <c r="AC482" s="52"/>
      <c r="AD482" s="94" t="str">
        <f aca="false">IF(AC482&lt;&gt;"",VLOOKUP(AC482,$P$5:W$120,8,0),"")</f>
        <v/>
      </c>
      <c r="AF482" s="52" t="str">
        <f aca="false">IF(ISERROR(VALUE(MID(AD482,1,3))),"",VALUE(MID(VLOOKUP(VALUE(MID(AD482,1,3)),$P$5:$W$120,4,0),1,3)))</f>
        <v/>
      </c>
      <c r="AG482" s="94" t="str">
        <f aca="false">IF(AF482&lt;&gt;"",VLOOKUP(AF482,$B$5:$L$106,11,0),"")</f>
        <v/>
      </c>
      <c r="AH482" s="88"/>
      <c r="AI482" s="52" t="str">
        <f aca="false">IF(ISERR(VALUE(MID(AD482,1,3))),"",VALUE(MID(VLOOKUP(VALUE(MID(AD482,1,3)),$P$5:$W$120,6,0),1,3)))</f>
        <v/>
      </c>
      <c r="AJ482" s="94" t="str">
        <f aca="false">IF(AI482&lt;&gt;"",VLOOKUP(AI482,$B$5:$L$106,11,0),"")</f>
        <v/>
      </c>
      <c r="AK482" s="102" t="n">
        <f aca="false">AH482</f>
        <v>0</v>
      </c>
      <c r="AM482" s="103" t="n">
        <f aca="false">IF(AG482=$AM$3,IF($AM$4="借方残",AH482+AM481,AM481-AH482),IF(AJ482=$AM$3,IF($AM$4="借方残",AM481-AK482,AK482+AM481),AM481))</f>
        <v>0</v>
      </c>
      <c r="AO482" s="105" t="str">
        <f aca="false">IF($AO$3="","",IF(OR(AG482=$AO$3,AJ482=$AO$3),1,""))</f>
        <v/>
      </c>
      <c r="AP482" s="105" t="str">
        <f aca="false">IF(AO482=1,COUNTIF($AO$6:AO482,"=1"),"")</f>
        <v/>
      </c>
      <c r="AQ482" s="106" t="str">
        <f aca="false">IF($AO$3="","",IF(AG482=$AO$3,"借",IF(AJ482=$AO$3,"貸","")))</f>
        <v/>
      </c>
    </row>
    <row r="483" customFormat="false" ht="12" hidden="false" customHeight="false" outlineLevel="0" collapsed="false">
      <c r="AA483" s="52" t="n">
        <v>478</v>
      </c>
      <c r="AC483" s="52"/>
      <c r="AD483" s="94" t="str">
        <f aca="false">IF(AC483&lt;&gt;"",VLOOKUP(AC483,$P$5:W$120,8,0),"")</f>
        <v/>
      </c>
      <c r="AF483" s="52" t="str">
        <f aca="false">IF(ISERROR(VALUE(MID(AD483,1,3))),"",VALUE(MID(VLOOKUP(VALUE(MID(AD483,1,3)),$P$5:$W$120,4,0),1,3)))</f>
        <v/>
      </c>
      <c r="AG483" s="94" t="str">
        <f aca="false">IF(AF483&lt;&gt;"",VLOOKUP(AF483,$B$5:$L$106,11,0),"")</f>
        <v/>
      </c>
      <c r="AH483" s="88"/>
      <c r="AI483" s="52" t="str">
        <f aca="false">IF(ISERR(VALUE(MID(AD483,1,3))),"",VALUE(MID(VLOOKUP(VALUE(MID(AD483,1,3)),$P$5:$W$120,6,0),1,3)))</f>
        <v/>
      </c>
      <c r="AJ483" s="94" t="str">
        <f aca="false">IF(AI483&lt;&gt;"",VLOOKUP(AI483,$B$5:$L$106,11,0),"")</f>
        <v/>
      </c>
      <c r="AK483" s="102" t="n">
        <f aca="false">AH483</f>
        <v>0</v>
      </c>
      <c r="AM483" s="103" t="n">
        <f aca="false">IF(AG483=$AM$3,IF($AM$4="借方残",AH483+AM482,AM482-AH483),IF(AJ483=$AM$3,IF($AM$4="借方残",AM482-AK483,AK483+AM482),AM482))</f>
        <v>0</v>
      </c>
      <c r="AO483" s="105" t="str">
        <f aca="false">IF($AO$3="","",IF(OR(AG483=$AO$3,AJ483=$AO$3),1,""))</f>
        <v/>
      </c>
      <c r="AP483" s="105" t="str">
        <f aca="false">IF(AO483=1,COUNTIF($AO$6:AO483,"=1"),"")</f>
        <v/>
      </c>
      <c r="AQ483" s="106" t="str">
        <f aca="false">IF($AO$3="","",IF(AG483=$AO$3,"借",IF(AJ483=$AO$3,"貸","")))</f>
        <v/>
      </c>
    </row>
    <row r="484" customFormat="false" ht="12" hidden="false" customHeight="false" outlineLevel="0" collapsed="false">
      <c r="AA484" s="52" t="n">
        <v>479</v>
      </c>
      <c r="AC484" s="52"/>
      <c r="AD484" s="94" t="str">
        <f aca="false">IF(AC484&lt;&gt;"",VLOOKUP(AC484,$P$5:W$120,8,0),"")</f>
        <v/>
      </c>
      <c r="AF484" s="52" t="str">
        <f aca="false">IF(ISERROR(VALUE(MID(AD484,1,3))),"",VALUE(MID(VLOOKUP(VALUE(MID(AD484,1,3)),$P$5:$W$120,4,0),1,3)))</f>
        <v/>
      </c>
      <c r="AG484" s="94" t="str">
        <f aca="false">IF(AF484&lt;&gt;"",VLOOKUP(AF484,$B$5:$L$106,11,0),"")</f>
        <v/>
      </c>
      <c r="AH484" s="88"/>
      <c r="AI484" s="52" t="str">
        <f aca="false">IF(ISERR(VALUE(MID(AD484,1,3))),"",VALUE(MID(VLOOKUP(VALUE(MID(AD484,1,3)),$P$5:$W$120,6,0),1,3)))</f>
        <v/>
      </c>
      <c r="AJ484" s="94" t="str">
        <f aca="false">IF(AI484&lt;&gt;"",VLOOKUP(AI484,$B$5:$L$106,11,0),"")</f>
        <v/>
      </c>
      <c r="AK484" s="102" t="n">
        <f aca="false">AH484</f>
        <v>0</v>
      </c>
      <c r="AM484" s="103" t="n">
        <f aca="false">IF(AG484=$AM$3,IF($AM$4="借方残",AH484+AM483,AM483-AH484),IF(AJ484=$AM$3,IF($AM$4="借方残",AM483-AK484,AK484+AM483),AM483))</f>
        <v>0</v>
      </c>
      <c r="AO484" s="105" t="str">
        <f aca="false">IF($AO$3="","",IF(OR(AG484=$AO$3,AJ484=$AO$3),1,""))</f>
        <v/>
      </c>
      <c r="AP484" s="105" t="str">
        <f aca="false">IF(AO484=1,COUNTIF($AO$6:AO484,"=1"),"")</f>
        <v/>
      </c>
      <c r="AQ484" s="106" t="str">
        <f aca="false">IF($AO$3="","",IF(AG484=$AO$3,"借",IF(AJ484=$AO$3,"貸","")))</f>
        <v/>
      </c>
    </row>
    <row r="485" customFormat="false" ht="12" hidden="false" customHeight="false" outlineLevel="0" collapsed="false">
      <c r="AA485" s="52" t="n">
        <v>480</v>
      </c>
      <c r="AC485" s="52"/>
      <c r="AD485" s="94" t="str">
        <f aca="false">IF(AC485&lt;&gt;"",VLOOKUP(AC485,$P$5:W$120,8,0),"")</f>
        <v/>
      </c>
      <c r="AF485" s="52" t="str">
        <f aca="false">IF(ISERROR(VALUE(MID(AD485,1,3))),"",VALUE(MID(VLOOKUP(VALUE(MID(AD485,1,3)),$P$5:$W$120,4,0),1,3)))</f>
        <v/>
      </c>
      <c r="AG485" s="94" t="str">
        <f aca="false">IF(AF485&lt;&gt;"",VLOOKUP(AF485,$B$5:$L$106,11,0),"")</f>
        <v/>
      </c>
      <c r="AH485" s="88"/>
      <c r="AI485" s="52" t="str">
        <f aca="false">IF(ISERR(VALUE(MID(AD485,1,3))),"",VALUE(MID(VLOOKUP(VALUE(MID(AD485,1,3)),$P$5:$W$120,6,0),1,3)))</f>
        <v/>
      </c>
      <c r="AJ485" s="94" t="str">
        <f aca="false">IF(AI485&lt;&gt;"",VLOOKUP(AI485,$B$5:$L$106,11,0),"")</f>
        <v/>
      </c>
      <c r="AK485" s="102" t="n">
        <f aca="false">AH485</f>
        <v>0</v>
      </c>
      <c r="AM485" s="103" t="n">
        <f aca="false">IF(AG485=$AM$3,IF($AM$4="借方残",AH485+AM484,AM484-AH485),IF(AJ485=$AM$3,IF($AM$4="借方残",AM484-AK485,AK485+AM484),AM484))</f>
        <v>0</v>
      </c>
      <c r="AO485" s="105" t="str">
        <f aca="false">IF($AO$3="","",IF(OR(AG485=$AO$3,AJ485=$AO$3),1,""))</f>
        <v/>
      </c>
      <c r="AP485" s="105" t="str">
        <f aca="false">IF(AO485=1,COUNTIF($AO$6:AO485,"=1"),"")</f>
        <v/>
      </c>
      <c r="AQ485" s="106" t="str">
        <f aca="false">IF($AO$3="","",IF(AG485=$AO$3,"借",IF(AJ485=$AO$3,"貸","")))</f>
        <v/>
      </c>
    </row>
    <row r="486" customFormat="false" ht="12" hidden="false" customHeight="false" outlineLevel="0" collapsed="false">
      <c r="AA486" s="52" t="n">
        <v>481</v>
      </c>
      <c r="AC486" s="52"/>
      <c r="AD486" s="94" t="str">
        <f aca="false">IF(AC486&lt;&gt;"",VLOOKUP(AC486,$P$5:W$120,8,0),"")</f>
        <v/>
      </c>
      <c r="AF486" s="52" t="str">
        <f aca="false">IF(ISERROR(VALUE(MID(AD486,1,3))),"",VALUE(MID(VLOOKUP(VALUE(MID(AD486,1,3)),$P$5:$W$120,4,0),1,3)))</f>
        <v/>
      </c>
      <c r="AG486" s="94" t="str">
        <f aca="false">IF(AF486&lt;&gt;"",VLOOKUP(AF486,$B$5:$L$106,11,0),"")</f>
        <v/>
      </c>
      <c r="AH486" s="88"/>
      <c r="AI486" s="52" t="str">
        <f aca="false">IF(ISERR(VALUE(MID(AD486,1,3))),"",VALUE(MID(VLOOKUP(VALUE(MID(AD486,1,3)),$P$5:$W$120,6,0),1,3)))</f>
        <v/>
      </c>
      <c r="AJ486" s="94" t="str">
        <f aca="false">IF(AI486&lt;&gt;"",VLOOKUP(AI486,$B$5:$L$106,11,0),"")</f>
        <v/>
      </c>
      <c r="AK486" s="102" t="n">
        <f aca="false">AH486</f>
        <v>0</v>
      </c>
      <c r="AM486" s="103" t="n">
        <f aca="false">IF(AG486=$AM$3,IF($AM$4="借方残",AH486+AM485,AM485-AH486),IF(AJ486=$AM$3,IF($AM$4="借方残",AM485-AK486,AK486+AM485),AM485))</f>
        <v>0</v>
      </c>
      <c r="AO486" s="105" t="str">
        <f aca="false">IF($AO$3="","",IF(OR(AG486=$AO$3,AJ486=$AO$3),1,""))</f>
        <v/>
      </c>
      <c r="AP486" s="105" t="str">
        <f aca="false">IF(AO486=1,COUNTIF($AO$6:AO486,"=1"),"")</f>
        <v/>
      </c>
      <c r="AQ486" s="106" t="str">
        <f aca="false">IF($AO$3="","",IF(AG486=$AO$3,"借",IF(AJ486=$AO$3,"貸","")))</f>
        <v/>
      </c>
    </row>
    <row r="487" customFormat="false" ht="12" hidden="false" customHeight="false" outlineLevel="0" collapsed="false">
      <c r="AA487" s="52" t="n">
        <v>482</v>
      </c>
      <c r="AC487" s="52"/>
      <c r="AD487" s="94" t="str">
        <f aca="false">IF(AC487&lt;&gt;"",VLOOKUP(AC487,$P$5:W$120,8,0),"")</f>
        <v/>
      </c>
      <c r="AF487" s="52" t="str">
        <f aca="false">IF(ISERROR(VALUE(MID(AD487,1,3))),"",VALUE(MID(VLOOKUP(VALUE(MID(AD487,1,3)),$P$5:$W$120,4,0),1,3)))</f>
        <v/>
      </c>
      <c r="AG487" s="94" t="str">
        <f aca="false">IF(AF487&lt;&gt;"",VLOOKUP(AF487,$B$5:$L$106,11,0),"")</f>
        <v/>
      </c>
      <c r="AH487" s="88"/>
      <c r="AI487" s="52" t="str">
        <f aca="false">IF(ISERR(VALUE(MID(AD487,1,3))),"",VALUE(MID(VLOOKUP(VALUE(MID(AD487,1,3)),$P$5:$W$120,6,0),1,3)))</f>
        <v/>
      </c>
      <c r="AJ487" s="94" t="str">
        <f aca="false">IF(AI487&lt;&gt;"",VLOOKUP(AI487,$B$5:$L$106,11,0),"")</f>
        <v/>
      </c>
      <c r="AK487" s="102" t="n">
        <f aca="false">AH487</f>
        <v>0</v>
      </c>
      <c r="AM487" s="103" t="n">
        <f aca="false">IF(AG487=$AM$3,IF($AM$4="借方残",AH487+AM486,AM486-AH487),IF(AJ487=$AM$3,IF($AM$4="借方残",AM486-AK487,AK487+AM486),AM486))</f>
        <v>0</v>
      </c>
      <c r="AO487" s="105" t="str">
        <f aca="false">IF($AO$3="","",IF(OR(AG487=$AO$3,AJ487=$AO$3),1,""))</f>
        <v/>
      </c>
      <c r="AP487" s="105" t="str">
        <f aca="false">IF(AO487=1,COUNTIF($AO$6:AO487,"=1"),"")</f>
        <v/>
      </c>
      <c r="AQ487" s="106" t="str">
        <f aca="false">IF($AO$3="","",IF(AG487=$AO$3,"借",IF(AJ487=$AO$3,"貸","")))</f>
        <v/>
      </c>
    </row>
    <row r="488" customFormat="false" ht="12" hidden="false" customHeight="false" outlineLevel="0" collapsed="false">
      <c r="AA488" s="52" t="n">
        <v>483</v>
      </c>
      <c r="AC488" s="52"/>
      <c r="AD488" s="94" t="str">
        <f aca="false">IF(AC488&lt;&gt;"",VLOOKUP(AC488,$P$5:W$120,8,0),"")</f>
        <v/>
      </c>
      <c r="AF488" s="52" t="str">
        <f aca="false">IF(ISERROR(VALUE(MID(AD488,1,3))),"",VALUE(MID(VLOOKUP(VALUE(MID(AD488,1,3)),$P$5:$W$120,4,0),1,3)))</f>
        <v/>
      </c>
      <c r="AG488" s="94" t="str">
        <f aca="false">IF(AF488&lt;&gt;"",VLOOKUP(AF488,$B$5:$L$106,11,0),"")</f>
        <v/>
      </c>
      <c r="AH488" s="88"/>
      <c r="AI488" s="52" t="str">
        <f aca="false">IF(ISERR(VALUE(MID(AD488,1,3))),"",VALUE(MID(VLOOKUP(VALUE(MID(AD488,1,3)),$P$5:$W$120,6,0),1,3)))</f>
        <v/>
      </c>
      <c r="AJ488" s="94" t="str">
        <f aca="false">IF(AI488&lt;&gt;"",VLOOKUP(AI488,$B$5:$L$106,11,0),"")</f>
        <v/>
      </c>
      <c r="AK488" s="102" t="n">
        <f aca="false">AH488</f>
        <v>0</v>
      </c>
      <c r="AM488" s="103" t="n">
        <f aca="false">IF(AG488=$AM$3,IF($AM$4="借方残",AH488+AM487,AM487-AH488),IF(AJ488=$AM$3,IF($AM$4="借方残",AM487-AK488,AK488+AM487),AM487))</f>
        <v>0</v>
      </c>
      <c r="AO488" s="105" t="str">
        <f aca="false">IF($AO$3="","",IF(OR(AG488=$AO$3,AJ488=$AO$3),1,""))</f>
        <v/>
      </c>
      <c r="AP488" s="105" t="str">
        <f aca="false">IF(AO488=1,COUNTIF($AO$6:AO488,"=1"),"")</f>
        <v/>
      </c>
      <c r="AQ488" s="106" t="str">
        <f aca="false">IF($AO$3="","",IF(AG488=$AO$3,"借",IF(AJ488=$AO$3,"貸","")))</f>
        <v/>
      </c>
    </row>
    <row r="489" customFormat="false" ht="12" hidden="false" customHeight="false" outlineLevel="0" collapsed="false">
      <c r="AA489" s="52" t="n">
        <v>484</v>
      </c>
      <c r="AC489" s="52"/>
      <c r="AD489" s="94" t="str">
        <f aca="false">IF(AC489&lt;&gt;"",VLOOKUP(AC489,$P$5:W$120,8,0),"")</f>
        <v/>
      </c>
      <c r="AF489" s="52" t="str">
        <f aca="false">IF(ISERROR(VALUE(MID(AD489,1,3))),"",VALUE(MID(VLOOKUP(VALUE(MID(AD489,1,3)),$P$5:$W$120,4,0),1,3)))</f>
        <v/>
      </c>
      <c r="AG489" s="94" t="str">
        <f aca="false">IF(AF489&lt;&gt;"",VLOOKUP(AF489,$B$5:$L$106,11,0),"")</f>
        <v/>
      </c>
      <c r="AH489" s="88"/>
      <c r="AI489" s="52" t="str">
        <f aca="false">IF(ISERR(VALUE(MID(AD489,1,3))),"",VALUE(MID(VLOOKUP(VALUE(MID(AD489,1,3)),$P$5:$W$120,6,0),1,3)))</f>
        <v/>
      </c>
      <c r="AJ489" s="94" t="str">
        <f aca="false">IF(AI489&lt;&gt;"",VLOOKUP(AI489,$B$5:$L$106,11,0),"")</f>
        <v/>
      </c>
      <c r="AK489" s="102" t="n">
        <f aca="false">AH489</f>
        <v>0</v>
      </c>
      <c r="AM489" s="103" t="n">
        <f aca="false">IF(AG489=$AM$3,IF($AM$4="借方残",AH489+AM488,AM488-AH489),IF(AJ489=$AM$3,IF($AM$4="借方残",AM488-AK489,AK489+AM488),AM488))</f>
        <v>0</v>
      </c>
      <c r="AO489" s="105" t="str">
        <f aca="false">IF($AO$3="","",IF(OR(AG489=$AO$3,AJ489=$AO$3),1,""))</f>
        <v/>
      </c>
      <c r="AP489" s="105" t="str">
        <f aca="false">IF(AO489=1,COUNTIF($AO$6:AO489,"=1"),"")</f>
        <v/>
      </c>
      <c r="AQ489" s="106" t="str">
        <f aca="false">IF($AO$3="","",IF(AG489=$AO$3,"借",IF(AJ489=$AO$3,"貸","")))</f>
        <v/>
      </c>
    </row>
    <row r="490" customFormat="false" ht="12" hidden="false" customHeight="false" outlineLevel="0" collapsed="false">
      <c r="AA490" s="52" t="n">
        <v>485</v>
      </c>
      <c r="AC490" s="52"/>
      <c r="AD490" s="94" t="str">
        <f aca="false">IF(AC490&lt;&gt;"",VLOOKUP(AC490,$P$5:W$120,8,0),"")</f>
        <v/>
      </c>
      <c r="AF490" s="52" t="str">
        <f aca="false">IF(ISERROR(VALUE(MID(AD490,1,3))),"",VALUE(MID(VLOOKUP(VALUE(MID(AD490,1,3)),$P$5:$W$120,4,0),1,3)))</f>
        <v/>
      </c>
      <c r="AG490" s="94" t="str">
        <f aca="false">IF(AF490&lt;&gt;"",VLOOKUP(AF490,$B$5:$L$106,11,0),"")</f>
        <v/>
      </c>
      <c r="AH490" s="88"/>
      <c r="AI490" s="52" t="str">
        <f aca="false">IF(ISERR(VALUE(MID(AD490,1,3))),"",VALUE(MID(VLOOKUP(VALUE(MID(AD490,1,3)),$P$5:$W$120,6,0),1,3)))</f>
        <v/>
      </c>
      <c r="AJ490" s="94" t="str">
        <f aca="false">IF(AI490&lt;&gt;"",VLOOKUP(AI490,$B$5:$L$106,11,0),"")</f>
        <v/>
      </c>
      <c r="AK490" s="102" t="n">
        <f aca="false">AH490</f>
        <v>0</v>
      </c>
      <c r="AM490" s="103" t="n">
        <f aca="false">IF(AG490=$AM$3,IF($AM$4="借方残",AH490+AM489,AM489-AH490),IF(AJ490=$AM$3,IF($AM$4="借方残",AM489-AK490,AK490+AM489),AM489))</f>
        <v>0</v>
      </c>
      <c r="AO490" s="105" t="str">
        <f aca="false">IF($AO$3="","",IF(OR(AG490=$AO$3,AJ490=$AO$3),1,""))</f>
        <v/>
      </c>
      <c r="AP490" s="105" t="str">
        <f aca="false">IF(AO490=1,COUNTIF($AO$6:AO490,"=1"),"")</f>
        <v/>
      </c>
      <c r="AQ490" s="106" t="str">
        <f aca="false">IF($AO$3="","",IF(AG490=$AO$3,"借",IF(AJ490=$AO$3,"貸","")))</f>
        <v/>
      </c>
    </row>
    <row r="491" customFormat="false" ht="12" hidden="false" customHeight="false" outlineLevel="0" collapsed="false">
      <c r="AA491" s="52" t="n">
        <v>486</v>
      </c>
      <c r="AC491" s="52"/>
      <c r="AD491" s="94" t="str">
        <f aca="false">IF(AC491&lt;&gt;"",VLOOKUP(AC491,$P$5:W$120,8,0),"")</f>
        <v/>
      </c>
      <c r="AF491" s="52" t="str">
        <f aca="false">IF(ISERROR(VALUE(MID(AD491,1,3))),"",VALUE(MID(VLOOKUP(VALUE(MID(AD491,1,3)),$P$5:$W$120,4,0),1,3)))</f>
        <v/>
      </c>
      <c r="AG491" s="94" t="str">
        <f aca="false">IF(AF491&lt;&gt;"",VLOOKUP(AF491,$B$5:$L$106,11,0),"")</f>
        <v/>
      </c>
      <c r="AH491" s="88"/>
      <c r="AI491" s="52" t="str">
        <f aca="false">IF(ISERR(VALUE(MID(AD491,1,3))),"",VALUE(MID(VLOOKUP(VALUE(MID(AD491,1,3)),$P$5:$W$120,6,0),1,3)))</f>
        <v/>
      </c>
      <c r="AJ491" s="94" t="str">
        <f aca="false">IF(AI491&lt;&gt;"",VLOOKUP(AI491,$B$5:$L$106,11,0),"")</f>
        <v/>
      </c>
      <c r="AK491" s="102" t="n">
        <f aca="false">AH491</f>
        <v>0</v>
      </c>
      <c r="AM491" s="103" t="n">
        <f aca="false">IF(AG491=$AM$3,IF($AM$4="借方残",AH491+AM490,AM490-AH491),IF(AJ491=$AM$3,IF($AM$4="借方残",AM490-AK491,AK491+AM490),AM490))</f>
        <v>0</v>
      </c>
      <c r="AO491" s="105" t="str">
        <f aca="false">IF($AO$3="","",IF(OR(AG491=$AO$3,AJ491=$AO$3),1,""))</f>
        <v/>
      </c>
      <c r="AP491" s="105" t="str">
        <f aca="false">IF(AO491=1,COUNTIF($AO$6:AO491,"=1"),"")</f>
        <v/>
      </c>
      <c r="AQ491" s="106" t="str">
        <f aca="false">IF($AO$3="","",IF(AG491=$AO$3,"借",IF(AJ491=$AO$3,"貸","")))</f>
        <v/>
      </c>
    </row>
    <row r="492" customFormat="false" ht="12" hidden="false" customHeight="false" outlineLevel="0" collapsed="false">
      <c r="AA492" s="52" t="n">
        <v>487</v>
      </c>
      <c r="AC492" s="52"/>
      <c r="AD492" s="94" t="str">
        <f aca="false">IF(AC492&lt;&gt;"",VLOOKUP(AC492,$P$5:W$120,8,0),"")</f>
        <v/>
      </c>
      <c r="AF492" s="52" t="str">
        <f aca="false">IF(ISERROR(VALUE(MID(AD492,1,3))),"",VALUE(MID(VLOOKUP(VALUE(MID(AD492,1,3)),$P$5:$W$120,4,0),1,3)))</f>
        <v/>
      </c>
      <c r="AG492" s="94" t="str">
        <f aca="false">IF(AF492&lt;&gt;"",VLOOKUP(AF492,$B$5:$L$106,11,0),"")</f>
        <v/>
      </c>
      <c r="AH492" s="88"/>
      <c r="AI492" s="52" t="str">
        <f aca="false">IF(ISERR(VALUE(MID(AD492,1,3))),"",VALUE(MID(VLOOKUP(VALUE(MID(AD492,1,3)),$P$5:$W$120,6,0),1,3)))</f>
        <v/>
      </c>
      <c r="AJ492" s="94" t="str">
        <f aca="false">IF(AI492&lt;&gt;"",VLOOKUP(AI492,$B$5:$L$106,11,0),"")</f>
        <v/>
      </c>
      <c r="AK492" s="102" t="n">
        <f aca="false">AH492</f>
        <v>0</v>
      </c>
      <c r="AM492" s="103" t="n">
        <f aca="false">IF(AG492=$AM$3,IF($AM$4="借方残",AH492+AM491,AM491-AH492),IF(AJ492=$AM$3,IF($AM$4="借方残",AM491-AK492,AK492+AM491),AM491))</f>
        <v>0</v>
      </c>
      <c r="AO492" s="105" t="str">
        <f aca="false">IF($AO$3="","",IF(OR(AG492=$AO$3,AJ492=$AO$3),1,""))</f>
        <v/>
      </c>
      <c r="AP492" s="105" t="str">
        <f aca="false">IF(AO492=1,COUNTIF($AO$6:AO492,"=1"),"")</f>
        <v/>
      </c>
      <c r="AQ492" s="106" t="str">
        <f aca="false">IF($AO$3="","",IF(AG492=$AO$3,"借",IF(AJ492=$AO$3,"貸","")))</f>
        <v/>
      </c>
    </row>
    <row r="493" customFormat="false" ht="12" hidden="false" customHeight="false" outlineLevel="0" collapsed="false">
      <c r="AA493" s="52" t="n">
        <v>488</v>
      </c>
      <c r="AC493" s="52"/>
      <c r="AD493" s="94" t="str">
        <f aca="false">IF(AC493&lt;&gt;"",VLOOKUP(AC493,$P$5:W$120,8,0),"")</f>
        <v/>
      </c>
      <c r="AF493" s="52" t="str">
        <f aca="false">IF(ISERROR(VALUE(MID(AD493,1,3))),"",VALUE(MID(VLOOKUP(VALUE(MID(AD493,1,3)),$P$5:$W$120,4,0),1,3)))</f>
        <v/>
      </c>
      <c r="AG493" s="94" t="str">
        <f aca="false">IF(AF493&lt;&gt;"",VLOOKUP(AF493,$B$5:$L$106,11,0),"")</f>
        <v/>
      </c>
      <c r="AH493" s="88"/>
      <c r="AI493" s="52" t="str">
        <f aca="false">IF(ISERR(VALUE(MID(AD493,1,3))),"",VALUE(MID(VLOOKUP(VALUE(MID(AD493,1,3)),$P$5:$W$120,6,0),1,3)))</f>
        <v/>
      </c>
      <c r="AJ493" s="94" t="str">
        <f aca="false">IF(AI493&lt;&gt;"",VLOOKUP(AI493,$B$5:$L$106,11,0),"")</f>
        <v/>
      </c>
      <c r="AK493" s="102" t="n">
        <f aca="false">AH493</f>
        <v>0</v>
      </c>
      <c r="AM493" s="103" t="n">
        <f aca="false">IF(AG493=$AM$3,IF($AM$4="借方残",AH493+AM492,AM492-AH493),IF(AJ493=$AM$3,IF($AM$4="借方残",AM492-AK493,AK493+AM492),AM492))</f>
        <v>0</v>
      </c>
      <c r="AO493" s="105" t="str">
        <f aca="false">IF($AO$3="","",IF(OR(AG493=$AO$3,AJ493=$AO$3),1,""))</f>
        <v/>
      </c>
      <c r="AP493" s="105" t="str">
        <f aca="false">IF(AO493=1,COUNTIF($AO$6:AO493,"=1"),"")</f>
        <v/>
      </c>
      <c r="AQ493" s="106" t="str">
        <f aca="false">IF($AO$3="","",IF(AG493=$AO$3,"借",IF(AJ493=$AO$3,"貸","")))</f>
        <v/>
      </c>
    </row>
    <row r="494" customFormat="false" ht="12" hidden="false" customHeight="false" outlineLevel="0" collapsed="false">
      <c r="AA494" s="52" t="n">
        <v>489</v>
      </c>
      <c r="AC494" s="52"/>
      <c r="AD494" s="94" t="str">
        <f aca="false">IF(AC494&lt;&gt;"",VLOOKUP(AC494,$P$5:W$120,8,0),"")</f>
        <v/>
      </c>
      <c r="AF494" s="52" t="str">
        <f aca="false">IF(ISERROR(VALUE(MID(AD494,1,3))),"",VALUE(MID(VLOOKUP(VALUE(MID(AD494,1,3)),$P$5:$W$120,4,0),1,3)))</f>
        <v/>
      </c>
      <c r="AG494" s="94" t="str">
        <f aca="false">IF(AF494&lt;&gt;"",VLOOKUP(AF494,$B$5:$L$106,11,0),"")</f>
        <v/>
      </c>
      <c r="AH494" s="88"/>
      <c r="AI494" s="52" t="str">
        <f aca="false">IF(ISERR(VALUE(MID(AD494,1,3))),"",VALUE(MID(VLOOKUP(VALUE(MID(AD494,1,3)),$P$5:$W$120,6,0),1,3)))</f>
        <v/>
      </c>
      <c r="AJ494" s="94" t="str">
        <f aca="false">IF(AI494&lt;&gt;"",VLOOKUP(AI494,$B$5:$L$106,11,0),"")</f>
        <v/>
      </c>
      <c r="AK494" s="102" t="n">
        <f aca="false">AH494</f>
        <v>0</v>
      </c>
      <c r="AM494" s="103" t="n">
        <f aca="false">IF(AG494=$AM$3,IF($AM$4="借方残",AH494+AM493,AM493-AH494),IF(AJ494=$AM$3,IF($AM$4="借方残",AM493-AK494,AK494+AM493),AM493))</f>
        <v>0</v>
      </c>
      <c r="AO494" s="105" t="str">
        <f aca="false">IF($AO$3="","",IF(OR(AG494=$AO$3,AJ494=$AO$3),1,""))</f>
        <v/>
      </c>
      <c r="AP494" s="105" t="str">
        <f aca="false">IF(AO494=1,COUNTIF($AO$6:AO494,"=1"),"")</f>
        <v/>
      </c>
      <c r="AQ494" s="106" t="str">
        <f aca="false">IF($AO$3="","",IF(AG494=$AO$3,"借",IF(AJ494=$AO$3,"貸","")))</f>
        <v/>
      </c>
    </row>
    <row r="495" customFormat="false" ht="12" hidden="false" customHeight="false" outlineLevel="0" collapsed="false">
      <c r="AA495" s="52" t="n">
        <v>490</v>
      </c>
      <c r="AC495" s="52"/>
      <c r="AD495" s="94" t="str">
        <f aca="false">IF(AC495&lt;&gt;"",VLOOKUP(AC495,$P$5:W$120,8,0),"")</f>
        <v/>
      </c>
      <c r="AF495" s="52" t="str">
        <f aca="false">IF(ISERROR(VALUE(MID(AD495,1,3))),"",VALUE(MID(VLOOKUP(VALUE(MID(AD495,1,3)),$P$5:$W$120,4,0),1,3)))</f>
        <v/>
      </c>
      <c r="AG495" s="94" t="str">
        <f aca="false">IF(AF495&lt;&gt;"",VLOOKUP(AF495,$B$5:$L$106,11,0),"")</f>
        <v/>
      </c>
      <c r="AH495" s="88"/>
      <c r="AI495" s="52" t="str">
        <f aca="false">IF(ISERR(VALUE(MID(AD495,1,3))),"",VALUE(MID(VLOOKUP(VALUE(MID(AD495,1,3)),$P$5:$W$120,6,0),1,3)))</f>
        <v/>
      </c>
      <c r="AJ495" s="94" t="str">
        <f aca="false">IF(AI495&lt;&gt;"",VLOOKUP(AI495,$B$5:$L$106,11,0),"")</f>
        <v/>
      </c>
      <c r="AK495" s="102" t="n">
        <f aca="false">AH495</f>
        <v>0</v>
      </c>
      <c r="AM495" s="103" t="n">
        <f aca="false">IF(AG495=$AM$3,IF($AM$4="借方残",AH495+AM494,AM494-AH495),IF(AJ495=$AM$3,IF($AM$4="借方残",AM494-AK495,AK495+AM494),AM494))</f>
        <v>0</v>
      </c>
      <c r="AO495" s="105" t="str">
        <f aca="false">IF($AO$3="","",IF(OR(AG495=$AO$3,AJ495=$AO$3),1,""))</f>
        <v/>
      </c>
      <c r="AP495" s="105" t="str">
        <f aca="false">IF(AO495=1,COUNTIF($AO$6:AO495,"=1"),"")</f>
        <v/>
      </c>
      <c r="AQ495" s="106" t="str">
        <f aca="false">IF($AO$3="","",IF(AG495=$AO$3,"借",IF(AJ495=$AO$3,"貸","")))</f>
        <v/>
      </c>
    </row>
    <row r="496" customFormat="false" ht="12" hidden="false" customHeight="false" outlineLevel="0" collapsed="false">
      <c r="AA496" s="52" t="n">
        <v>491</v>
      </c>
      <c r="AC496" s="52"/>
      <c r="AD496" s="94" t="str">
        <f aca="false">IF(AC496&lt;&gt;"",VLOOKUP(AC496,$P$5:W$120,8,0),"")</f>
        <v/>
      </c>
      <c r="AF496" s="52" t="str">
        <f aca="false">IF(ISERROR(VALUE(MID(AD496,1,3))),"",VALUE(MID(VLOOKUP(VALUE(MID(AD496,1,3)),$P$5:$W$120,4,0),1,3)))</f>
        <v/>
      </c>
      <c r="AG496" s="94" t="str">
        <f aca="false">IF(AF496&lt;&gt;"",VLOOKUP(AF496,$B$5:$L$106,11,0),"")</f>
        <v/>
      </c>
      <c r="AH496" s="88"/>
      <c r="AI496" s="52" t="str">
        <f aca="false">IF(ISERR(VALUE(MID(AD496,1,3))),"",VALUE(MID(VLOOKUP(VALUE(MID(AD496,1,3)),$P$5:$W$120,6,0),1,3)))</f>
        <v/>
      </c>
      <c r="AJ496" s="94" t="str">
        <f aca="false">IF(AI496&lt;&gt;"",VLOOKUP(AI496,$B$5:$L$106,11,0),"")</f>
        <v/>
      </c>
      <c r="AK496" s="102" t="n">
        <f aca="false">AH496</f>
        <v>0</v>
      </c>
      <c r="AM496" s="103" t="n">
        <f aca="false">IF(AG496=$AM$3,IF($AM$4="借方残",AH496+AM495,AM495-AH496),IF(AJ496=$AM$3,IF($AM$4="借方残",AM495-AK496,AK496+AM495),AM495))</f>
        <v>0</v>
      </c>
      <c r="AO496" s="105" t="str">
        <f aca="false">IF($AO$3="","",IF(OR(AG496=$AO$3,AJ496=$AO$3),1,""))</f>
        <v/>
      </c>
      <c r="AP496" s="105" t="str">
        <f aca="false">IF(AO496=1,COUNTIF($AO$6:AO496,"=1"),"")</f>
        <v/>
      </c>
      <c r="AQ496" s="106" t="str">
        <f aca="false">IF($AO$3="","",IF(AG496=$AO$3,"借",IF(AJ496=$AO$3,"貸","")))</f>
        <v/>
      </c>
    </row>
    <row r="497" customFormat="false" ht="12" hidden="false" customHeight="false" outlineLevel="0" collapsed="false">
      <c r="AA497" s="52" t="n">
        <v>492</v>
      </c>
      <c r="AC497" s="52"/>
      <c r="AD497" s="94" t="str">
        <f aca="false">IF(AC497&lt;&gt;"",VLOOKUP(AC497,$P$5:W$120,8,0),"")</f>
        <v/>
      </c>
      <c r="AF497" s="52" t="str">
        <f aca="false">IF(ISERROR(VALUE(MID(AD497,1,3))),"",VALUE(MID(VLOOKUP(VALUE(MID(AD497,1,3)),$P$5:$W$120,4,0),1,3)))</f>
        <v/>
      </c>
      <c r="AG497" s="94" t="str">
        <f aca="false">IF(AF497&lt;&gt;"",VLOOKUP(AF497,$B$5:$L$106,11,0),"")</f>
        <v/>
      </c>
      <c r="AH497" s="88"/>
      <c r="AI497" s="52" t="str">
        <f aca="false">IF(ISERR(VALUE(MID(AD497,1,3))),"",VALUE(MID(VLOOKUP(VALUE(MID(AD497,1,3)),$P$5:$W$120,6,0),1,3)))</f>
        <v/>
      </c>
      <c r="AJ497" s="94" t="str">
        <f aca="false">IF(AI497&lt;&gt;"",VLOOKUP(AI497,$B$5:$L$106,11,0),"")</f>
        <v/>
      </c>
      <c r="AK497" s="102" t="n">
        <f aca="false">AH497</f>
        <v>0</v>
      </c>
      <c r="AM497" s="103" t="n">
        <f aca="false">IF(AG497=$AM$3,IF($AM$4="借方残",AH497+AM496,AM496-AH497),IF(AJ497=$AM$3,IF($AM$4="借方残",AM496-AK497,AK497+AM496),AM496))</f>
        <v>0</v>
      </c>
      <c r="AO497" s="105" t="str">
        <f aca="false">IF($AO$3="","",IF(OR(AG497=$AO$3,AJ497=$AO$3),1,""))</f>
        <v/>
      </c>
      <c r="AP497" s="105" t="str">
        <f aca="false">IF(AO497=1,COUNTIF($AO$6:AO497,"=1"),"")</f>
        <v/>
      </c>
      <c r="AQ497" s="106" t="str">
        <f aca="false">IF($AO$3="","",IF(AG497=$AO$3,"借",IF(AJ497=$AO$3,"貸","")))</f>
        <v/>
      </c>
    </row>
    <row r="498" customFormat="false" ht="12" hidden="false" customHeight="false" outlineLevel="0" collapsed="false">
      <c r="AA498" s="52" t="n">
        <v>493</v>
      </c>
      <c r="AC498" s="52"/>
      <c r="AD498" s="94" t="str">
        <f aca="false">IF(AC498&lt;&gt;"",VLOOKUP(AC498,$P$5:W$120,8,0),"")</f>
        <v/>
      </c>
      <c r="AF498" s="52" t="str">
        <f aca="false">IF(ISERROR(VALUE(MID(AD498,1,3))),"",VALUE(MID(VLOOKUP(VALUE(MID(AD498,1,3)),$P$5:$W$120,4,0),1,3)))</f>
        <v/>
      </c>
      <c r="AG498" s="94" t="str">
        <f aca="false">IF(AF498&lt;&gt;"",VLOOKUP(AF498,$B$5:$L$106,11,0),"")</f>
        <v/>
      </c>
      <c r="AH498" s="88"/>
      <c r="AI498" s="52" t="str">
        <f aca="false">IF(ISERR(VALUE(MID(AD498,1,3))),"",VALUE(MID(VLOOKUP(VALUE(MID(AD498,1,3)),$P$5:$W$120,6,0),1,3)))</f>
        <v/>
      </c>
      <c r="AJ498" s="94" t="str">
        <f aca="false">IF(AI498&lt;&gt;"",VLOOKUP(AI498,$B$5:$L$106,11,0),"")</f>
        <v/>
      </c>
      <c r="AK498" s="102" t="n">
        <f aca="false">AH498</f>
        <v>0</v>
      </c>
      <c r="AM498" s="103" t="n">
        <f aca="false">IF(AG498=$AM$3,IF($AM$4="借方残",AH498+AM497,AM497-AH498),IF(AJ498=$AM$3,IF($AM$4="借方残",AM497-AK498,AK498+AM497),AM497))</f>
        <v>0</v>
      </c>
      <c r="AO498" s="105" t="str">
        <f aca="false">IF($AO$3="","",IF(OR(AG498=$AO$3,AJ498=$AO$3),1,""))</f>
        <v/>
      </c>
      <c r="AP498" s="105" t="str">
        <f aca="false">IF(AO498=1,COUNTIF($AO$6:AO498,"=1"),"")</f>
        <v/>
      </c>
      <c r="AQ498" s="106" t="str">
        <f aca="false">IF($AO$3="","",IF(AG498=$AO$3,"借",IF(AJ498=$AO$3,"貸","")))</f>
        <v/>
      </c>
    </row>
    <row r="499" customFormat="false" ht="12" hidden="false" customHeight="false" outlineLevel="0" collapsed="false">
      <c r="AA499" s="52" t="n">
        <v>494</v>
      </c>
      <c r="AC499" s="52"/>
      <c r="AD499" s="94" t="str">
        <f aca="false">IF(AC499&lt;&gt;"",VLOOKUP(AC499,$P$5:W$120,8,0),"")</f>
        <v/>
      </c>
      <c r="AF499" s="52" t="str">
        <f aca="false">IF(ISERROR(VALUE(MID(AD499,1,3))),"",VALUE(MID(VLOOKUP(VALUE(MID(AD499,1,3)),$P$5:$W$120,4,0),1,3)))</f>
        <v/>
      </c>
      <c r="AG499" s="94" t="str">
        <f aca="false">IF(AF499&lt;&gt;"",VLOOKUP(AF499,$B$5:$L$106,11,0),"")</f>
        <v/>
      </c>
      <c r="AH499" s="88"/>
      <c r="AI499" s="52" t="str">
        <f aca="false">IF(ISERR(VALUE(MID(AD499,1,3))),"",VALUE(MID(VLOOKUP(VALUE(MID(AD499,1,3)),$P$5:$W$120,6,0),1,3)))</f>
        <v/>
      </c>
      <c r="AJ499" s="94" t="str">
        <f aca="false">IF(AI499&lt;&gt;"",VLOOKUP(AI499,$B$5:$L$106,11,0),"")</f>
        <v/>
      </c>
      <c r="AK499" s="102" t="n">
        <f aca="false">AH499</f>
        <v>0</v>
      </c>
      <c r="AM499" s="103" t="n">
        <f aca="false">IF(AG499=$AM$3,IF($AM$4="借方残",AH499+AM148,AM148-AH499),IF(AJ499=$AM$3,IF($AM$4="借方残",AM148-AK499,AK499+AM148),AM148))</f>
        <v>0</v>
      </c>
      <c r="AO499" s="105" t="str">
        <f aca="false">IF($AO$3="","",IF(OR(AG499=$AO$3,AJ499=$AO$3),1,""))</f>
        <v/>
      </c>
      <c r="AP499" s="105" t="str">
        <f aca="false">IF(AO499=1,COUNTIF($AO$6:AO499,"=1"),"")</f>
        <v/>
      </c>
      <c r="AQ499" s="106" t="str">
        <f aca="false">IF($AO$3="","",IF(AG499=$AO$3,"借",IF(AJ499=$AO$3,"貸","")))</f>
        <v/>
      </c>
    </row>
    <row r="500" customFormat="false" ht="12" hidden="false" customHeight="false" outlineLevel="0" collapsed="false">
      <c r="AA500" s="52" t="n">
        <v>495</v>
      </c>
      <c r="AC500" s="52"/>
      <c r="AD500" s="94" t="str">
        <f aca="false">IF(AC500&lt;&gt;"",VLOOKUP(AC500,$P$5:W$120,8,0),"")</f>
        <v/>
      </c>
      <c r="AF500" s="52" t="str">
        <f aca="false">IF(ISERROR(VALUE(MID(AD500,1,3))),"",VALUE(MID(VLOOKUP(VALUE(MID(AD500,1,3)),$P$5:$W$120,4,0),1,3)))</f>
        <v/>
      </c>
      <c r="AG500" s="94" t="str">
        <f aca="false">IF(AF500&lt;&gt;"",VLOOKUP(AF500,$B$5:$L$106,11,0),"")</f>
        <v/>
      </c>
      <c r="AH500" s="88"/>
      <c r="AI500" s="52" t="str">
        <f aca="false">IF(ISERR(VALUE(MID(AD500,1,3))),"",VALUE(MID(VLOOKUP(VALUE(MID(AD500,1,3)),$P$5:$W$120,6,0),1,3)))</f>
        <v/>
      </c>
      <c r="AJ500" s="94" t="str">
        <f aca="false">IF(AI500&lt;&gt;"",VLOOKUP(AI500,$B$5:$L$106,11,0),"")</f>
        <v/>
      </c>
      <c r="AK500" s="102" t="n">
        <f aca="false">AH500</f>
        <v>0</v>
      </c>
      <c r="AM500" s="103" t="n">
        <f aca="false">IF(AG500=$AM$3,IF($AM$4="借方残",AH500+AM149,AM149-AH500),IF(AJ500=$AM$3,IF($AM$4="借方残",AM149-AK500,AK500+AM149),AM149))</f>
        <v>0</v>
      </c>
      <c r="AO500" s="105" t="str">
        <f aca="false">IF($AO$3="","",IF(OR(AG500=$AO$3,AJ500=$AO$3),1,""))</f>
        <v/>
      </c>
      <c r="AP500" s="105" t="str">
        <f aca="false">IF(AO500=1,COUNTIF($AO$6:AO500,"=1"),"")</f>
        <v/>
      </c>
      <c r="AQ500" s="106" t="str">
        <f aca="false">IF($AO$3="","",IF(AG500=$AO$3,"借",IF(AJ500=$AO$3,"貸","")))</f>
        <v/>
      </c>
    </row>
    <row r="501" customFormat="false" ht="12" hidden="false" customHeight="false" outlineLevel="0" collapsed="false">
      <c r="AA501" s="52" t="n">
        <v>496</v>
      </c>
      <c r="AC501" s="52"/>
      <c r="AD501" s="94" t="str">
        <f aca="false">IF(AC501&lt;&gt;"",VLOOKUP(AC501,$P$5:W$120,8,0),"")</f>
        <v/>
      </c>
      <c r="AF501" s="52" t="str">
        <f aca="false">IF(ISERROR(VALUE(MID(AD501,1,3))),"",VALUE(MID(VLOOKUP(VALUE(MID(AD501,1,3)),$P$5:$W$120,4,0),1,3)))</f>
        <v/>
      </c>
      <c r="AG501" s="94" t="str">
        <f aca="false">IF(AF501&lt;&gt;"",VLOOKUP(AF501,$B$5:$L$106,11,0),"")</f>
        <v/>
      </c>
      <c r="AH501" s="88"/>
      <c r="AI501" s="52" t="str">
        <f aca="false">IF(ISERR(VALUE(MID(AD501,1,3))),"",VALUE(MID(VLOOKUP(VALUE(MID(AD501,1,3)),$P$5:$W$120,6,0),1,3)))</f>
        <v/>
      </c>
      <c r="AJ501" s="94" t="str">
        <f aca="false">IF(AI501&lt;&gt;"",VLOOKUP(AI501,$B$5:$L$106,11,0),"")</f>
        <v/>
      </c>
      <c r="AK501" s="102" t="n">
        <f aca="false">AH501</f>
        <v>0</v>
      </c>
      <c r="AM501" s="103" t="n">
        <f aca="false">IF(AG501=$AM$3,IF($AM$4="借方残",AH501+AM150,AM150-AH501),IF(AJ501=$AM$3,IF($AM$4="借方残",AM150-AK501,AK501+AM150),AM150))</f>
        <v>0</v>
      </c>
      <c r="AO501" s="105" t="str">
        <f aca="false">IF($AO$3="","",IF(OR(AG501=$AO$3,AJ501=$AO$3),1,""))</f>
        <v/>
      </c>
      <c r="AP501" s="105" t="str">
        <f aca="false">IF(AO501=1,COUNTIF($AO$6:AO501,"=1"),"")</f>
        <v/>
      </c>
      <c r="AQ501" s="106" t="str">
        <f aca="false">IF($AO$3="","",IF(AG501=$AO$3,"借",IF(AJ501=$AO$3,"貸","")))</f>
        <v/>
      </c>
    </row>
    <row r="502" customFormat="false" ht="12" hidden="false" customHeight="false" outlineLevel="0" collapsed="false">
      <c r="AA502" s="52" t="n">
        <v>497</v>
      </c>
      <c r="AC502" s="52"/>
      <c r="AD502" s="94" t="str">
        <f aca="false">IF(AC502&lt;&gt;"",VLOOKUP(AC502,$P$5:W$120,8,0),"")</f>
        <v/>
      </c>
      <c r="AF502" s="52" t="str">
        <f aca="false">IF(ISERROR(VALUE(MID(AD502,1,3))),"",VALUE(MID(VLOOKUP(VALUE(MID(AD502,1,3)),$P$5:$W$120,4,0),1,3)))</f>
        <v/>
      </c>
      <c r="AG502" s="94" t="str">
        <f aca="false">IF(AF502&lt;&gt;"",VLOOKUP(AF502,$B$5:$L$106,11,0),"")</f>
        <v/>
      </c>
      <c r="AH502" s="88"/>
      <c r="AI502" s="52" t="str">
        <f aca="false">IF(ISERR(VALUE(MID(AD502,1,3))),"",VALUE(MID(VLOOKUP(VALUE(MID(AD502,1,3)),$P$5:$W$120,6,0),1,3)))</f>
        <v/>
      </c>
      <c r="AJ502" s="94" t="str">
        <f aca="false">IF(AI502&lt;&gt;"",VLOOKUP(AI502,$B$5:$L$106,11,0),"")</f>
        <v/>
      </c>
      <c r="AK502" s="102" t="n">
        <f aca="false">AH502</f>
        <v>0</v>
      </c>
      <c r="AM502" s="103" t="n">
        <f aca="false">IF(AG502=$AM$3,IF($AM$4="借方残",AH502+AM151,AM151-AH502),IF(AJ502=$AM$3,IF($AM$4="借方残",AM151-AK502,AK502+AM151),AM151))</f>
        <v>0</v>
      </c>
      <c r="AO502" s="105" t="str">
        <f aca="false">IF($AO$3="","",IF(OR(AG502=$AO$3,AJ502=$AO$3),1,""))</f>
        <v/>
      </c>
      <c r="AP502" s="105" t="str">
        <f aca="false">IF(AO502=1,COUNTIF($AO$6:AO502,"=1"),"")</f>
        <v/>
      </c>
      <c r="AQ502" s="106" t="str">
        <f aca="false">IF($AO$3="","",IF(AG502=$AO$3,"借",IF(AJ502=$AO$3,"貸","")))</f>
        <v/>
      </c>
    </row>
    <row r="503" customFormat="false" ht="12" hidden="false" customHeight="false" outlineLevel="0" collapsed="false">
      <c r="AA503" s="52" t="n">
        <v>498</v>
      </c>
      <c r="AC503" s="52"/>
      <c r="AD503" s="94" t="str">
        <f aca="false">IF(AC503&lt;&gt;"",VLOOKUP(AC503,$P$5:W$120,8,0),"")</f>
        <v/>
      </c>
      <c r="AF503" s="52" t="str">
        <f aca="false">IF(ISERROR(VALUE(MID(AD503,1,3))),"",VALUE(MID(VLOOKUP(VALUE(MID(AD503,1,3)),$P$5:$W$120,4,0),1,3)))</f>
        <v/>
      </c>
      <c r="AG503" s="94" t="str">
        <f aca="false">IF(AF503&lt;&gt;"",VLOOKUP(AF503,$B$5:$L$106,11,0),"")</f>
        <v/>
      </c>
      <c r="AH503" s="88"/>
      <c r="AI503" s="52" t="str">
        <f aca="false">IF(ISERR(VALUE(MID(AD503,1,3))),"",VALUE(MID(VLOOKUP(VALUE(MID(AD503,1,3)),$P$5:$W$120,6,0),1,3)))</f>
        <v/>
      </c>
      <c r="AJ503" s="94" t="str">
        <f aca="false">IF(AI503&lt;&gt;"",VLOOKUP(AI503,$B$5:$L$106,11,0),"")</f>
        <v/>
      </c>
      <c r="AK503" s="102" t="n">
        <f aca="false">AH503</f>
        <v>0</v>
      </c>
      <c r="AM503" s="103" t="n">
        <f aca="false">IF(AG503=$AM$3,IF($AM$4="借方残",AH503+AM152,AM152-AH503),IF(AJ503=$AM$3,IF($AM$4="借方残",AM152-AK503,AK503+AM152),AM152))</f>
        <v>0</v>
      </c>
      <c r="AO503" s="105" t="str">
        <f aca="false">IF($AO$3="","",IF(OR(AG503=$AO$3,AJ503=$AO$3),1,""))</f>
        <v/>
      </c>
      <c r="AP503" s="105" t="str">
        <f aca="false">IF(AO503=1,COUNTIF($AO$6:AO503,"=1"),"")</f>
        <v/>
      </c>
      <c r="AQ503" s="106" t="str">
        <f aca="false">IF($AO$3="","",IF(AG503=$AO$3,"借",IF(AJ503=$AO$3,"貸","")))</f>
        <v/>
      </c>
    </row>
    <row r="504" customFormat="false" ht="12" hidden="false" customHeight="false" outlineLevel="0" collapsed="false">
      <c r="AA504" s="52" t="n">
        <v>499</v>
      </c>
      <c r="AC504" s="52"/>
      <c r="AD504" s="94" t="str">
        <f aca="false">IF(AC504&lt;&gt;"",VLOOKUP(AC504,$P$5:W$120,8,0),"")</f>
        <v/>
      </c>
      <c r="AF504" s="52" t="str">
        <f aca="false">IF(ISERROR(VALUE(MID(AD504,1,3))),"",VALUE(MID(VLOOKUP(VALUE(MID(AD504,1,3)),$P$5:$W$120,4,0),1,3)))</f>
        <v/>
      </c>
      <c r="AG504" s="94" t="str">
        <f aca="false">IF(AF504&lt;&gt;"",VLOOKUP(AF504,$B$5:$L$106,11,0),"")</f>
        <v/>
      </c>
      <c r="AH504" s="88"/>
      <c r="AI504" s="52" t="str">
        <f aca="false">IF(ISERR(VALUE(MID(AD504,1,3))),"",VALUE(MID(VLOOKUP(VALUE(MID(AD504,1,3)),$P$5:$W$120,6,0),1,3)))</f>
        <v/>
      </c>
      <c r="AJ504" s="94" t="str">
        <f aca="false">IF(AI504&lt;&gt;"",VLOOKUP(AI504,$B$5:$L$106,11,0),"")</f>
        <v/>
      </c>
      <c r="AK504" s="102" t="n">
        <f aca="false">AH504</f>
        <v>0</v>
      </c>
      <c r="AM504" s="103" t="n">
        <f aca="false">IF(AG504=$AM$3,IF($AM$4="借方残",AH504+AM153,AM153-AH504),IF(AJ504=$AM$3,IF($AM$4="借方残",AM153-AK504,AK504+AM153),AM153))</f>
        <v>0</v>
      </c>
      <c r="AO504" s="105" t="str">
        <f aca="false">IF($AO$3="","",IF(OR(AG504=$AO$3,AJ504=$AO$3),1,""))</f>
        <v/>
      </c>
      <c r="AP504" s="105" t="str">
        <f aca="false">IF(AO504=1,COUNTIF($AO$6:AO504,"=1"),"")</f>
        <v/>
      </c>
      <c r="AQ504" s="106" t="str">
        <f aca="false">IF($AO$3="","",IF(AG504=$AO$3,"借",IF(AJ504=$AO$3,"貸","")))</f>
        <v/>
      </c>
    </row>
    <row r="505" customFormat="false" ht="12" hidden="false" customHeight="false" outlineLevel="0" collapsed="false">
      <c r="AA505" s="52" t="n">
        <v>500</v>
      </c>
      <c r="AC505" s="52"/>
      <c r="AD505" s="94" t="str">
        <f aca="false">IF(AC505&lt;&gt;"",VLOOKUP(AC505,$P$5:W$120,8,0),"")</f>
        <v/>
      </c>
      <c r="AF505" s="52" t="str">
        <f aca="false">IF(ISERROR(VALUE(MID(AD505,1,3))),"",VALUE(MID(VLOOKUP(VALUE(MID(AD505,1,3)),$P$5:$W$120,4,0),1,3)))</f>
        <v/>
      </c>
      <c r="AG505" s="94" t="str">
        <f aca="false">IF(AF505&lt;&gt;"",VLOOKUP(AF505,$B$5:$L$106,11,0),"")</f>
        <v/>
      </c>
      <c r="AH505" s="88"/>
      <c r="AI505" s="52" t="str">
        <f aca="false">IF(ISERR(VALUE(MID(AD505,1,3))),"",VALUE(MID(VLOOKUP(VALUE(MID(AD505,1,3)),$P$5:$W$120,6,0),1,3)))</f>
        <v/>
      </c>
      <c r="AJ505" s="94" t="str">
        <f aca="false">IF(AI505&lt;&gt;"",VLOOKUP(AI505,$B$5:$L$106,11,0),"")</f>
        <v/>
      </c>
      <c r="AK505" s="102" t="n">
        <f aca="false">AH505</f>
        <v>0</v>
      </c>
      <c r="AM505" s="103" t="n">
        <f aca="false">IF(AG505=$AM$3,IF($AM$4="借方残",AH505+AM154,AM154-AH505),IF(AJ505=$AM$3,IF($AM$4="借方残",AM154-AK505,AK505+AM154),AM154))</f>
        <v>0</v>
      </c>
      <c r="AO505" s="105" t="str">
        <f aca="false">IF($AO$3="","",IF(OR(AG505=$AO$3,AJ505=$AO$3),1,""))</f>
        <v/>
      </c>
      <c r="AP505" s="105" t="str">
        <f aca="false">IF(AO505=1,COUNTIF($AO$6:AO505,"=1"),"")</f>
        <v/>
      </c>
      <c r="AQ505" s="106" t="str">
        <f aca="false">IF($AO$3="","",IF(AG505=$AO$3,"借",IF(AJ505=$AO$3,"貸","")))</f>
        <v/>
      </c>
    </row>
    <row r="506" customFormat="false" ht="12" hidden="false" customHeight="false" outlineLevel="0" collapsed="false">
      <c r="AA506" s="52" t="n">
        <v>501</v>
      </c>
      <c r="AC506" s="52"/>
      <c r="AD506" s="94" t="str">
        <f aca="false">IF(AC506&lt;&gt;"",VLOOKUP(AC506,$P$5:W$120,8,0),"")</f>
        <v/>
      </c>
      <c r="AF506" s="52" t="str">
        <f aca="false">IF(ISERROR(VALUE(MID(AD506,1,3))),"",VALUE(MID(VLOOKUP(VALUE(MID(AD506,1,3)),$P$5:$W$120,4,0),1,3)))</f>
        <v/>
      </c>
      <c r="AG506" s="94" t="str">
        <f aca="false">IF(AF506&lt;&gt;"",VLOOKUP(AF506,$B$5:$L$106,11,0),"")</f>
        <v/>
      </c>
      <c r="AH506" s="88"/>
      <c r="AI506" s="52" t="str">
        <f aca="false">IF(ISERR(VALUE(MID(AD506,1,3))),"",VALUE(MID(VLOOKUP(VALUE(MID(AD506,1,3)),$P$5:$W$120,6,0),1,3)))</f>
        <v/>
      </c>
      <c r="AJ506" s="94" t="str">
        <f aca="false">IF(AI506&lt;&gt;"",VLOOKUP(AI506,$B$5:$L$106,11,0),"")</f>
        <v/>
      </c>
      <c r="AK506" s="102" t="n">
        <f aca="false">AH506</f>
        <v>0</v>
      </c>
      <c r="AM506" s="103" t="n">
        <f aca="false">IF(AG506=$AM$3,IF($AM$4="借方残",AH506+AM155,AM155-AH506),IF(AJ506=$AM$3,IF($AM$4="借方残",AM155-AK506,AK506+AM155),AM155))</f>
        <v>0</v>
      </c>
      <c r="AO506" s="105" t="str">
        <f aca="false">IF($AO$3="","",IF(OR(AG506=$AO$3,AJ506=$AO$3),1,""))</f>
        <v/>
      </c>
      <c r="AP506" s="105" t="str">
        <f aca="false">IF(AO506=1,COUNTIF($AO$6:AO506,"=1"),"")</f>
        <v/>
      </c>
      <c r="AQ506" s="106" t="str">
        <f aca="false">IF($AO$3="","",IF(AG506=$AO$3,"借",IF(AJ506=$AO$3,"貸","")))</f>
        <v/>
      </c>
    </row>
    <row r="507" customFormat="false" ht="12" hidden="false" customHeight="false" outlineLevel="0" collapsed="false">
      <c r="AA507" s="52" t="n">
        <v>502</v>
      </c>
      <c r="AC507" s="52"/>
      <c r="AD507" s="94" t="str">
        <f aca="false">IF(AC507&lt;&gt;"",VLOOKUP(AC507,$P$5:W$120,8,0),"")</f>
        <v/>
      </c>
      <c r="AF507" s="52" t="str">
        <f aca="false">IF(ISERROR(VALUE(MID(AD507,1,3))),"",VALUE(MID(VLOOKUP(VALUE(MID(AD507,1,3)),$P$5:$W$120,4,0),1,3)))</f>
        <v/>
      </c>
      <c r="AG507" s="94" t="str">
        <f aca="false">IF(AF507&lt;&gt;"",VLOOKUP(AF507,$B$5:$L$106,11,0),"")</f>
        <v/>
      </c>
      <c r="AH507" s="88"/>
      <c r="AI507" s="52" t="str">
        <f aca="false">IF(ISERR(VALUE(MID(AD507,1,3))),"",VALUE(MID(VLOOKUP(VALUE(MID(AD507,1,3)),$P$5:$W$120,6,0),1,3)))</f>
        <v/>
      </c>
      <c r="AJ507" s="94" t="str">
        <f aca="false">IF(AI507&lt;&gt;"",VLOOKUP(AI507,$B$5:$L$106,11,0),"")</f>
        <v/>
      </c>
      <c r="AK507" s="102" t="n">
        <f aca="false">AH507</f>
        <v>0</v>
      </c>
      <c r="AM507" s="103" t="n">
        <f aca="false">IF(AG507=$AM$3,IF($AM$4="借方残",AH507+AM156,AM156-AH507),IF(AJ507=$AM$3,IF($AM$4="借方残",AM156-AK507,AK507+AM156),AM156))</f>
        <v>0</v>
      </c>
      <c r="AO507" s="105" t="str">
        <f aca="false">IF($AO$3="","",IF(OR(AG507=$AO$3,AJ507=$AO$3),1,""))</f>
        <v/>
      </c>
      <c r="AP507" s="105" t="str">
        <f aca="false">IF(AO507=1,COUNTIF($AO$6:AO507,"=1"),"")</f>
        <v/>
      </c>
      <c r="AQ507" s="106" t="str">
        <f aca="false">IF($AO$3="","",IF(AG507=$AO$3,"借",IF(AJ507=$AO$3,"貸","")))</f>
        <v/>
      </c>
    </row>
    <row r="508" customFormat="false" ht="12" hidden="false" customHeight="false" outlineLevel="0" collapsed="false">
      <c r="AA508" s="52" t="n">
        <v>503</v>
      </c>
      <c r="AC508" s="52"/>
      <c r="AD508" s="94" t="str">
        <f aca="false">IF(AC508&lt;&gt;"",VLOOKUP(AC508,$P$5:W$120,8,0),"")</f>
        <v/>
      </c>
      <c r="AF508" s="52" t="str">
        <f aca="false">IF(ISERROR(VALUE(MID(AD508,1,3))),"",VALUE(MID(VLOOKUP(VALUE(MID(AD508,1,3)),$P$5:$W$120,4,0),1,3)))</f>
        <v/>
      </c>
      <c r="AG508" s="94" t="str">
        <f aca="false">IF(AF508&lt;&gt;"",VLOOKUP(AF508,$B$5:$L$106,11,0),"")</f>
        <v/>
      </c>
      <c r="AH508" s="88"/>
      <c r="AI508" s="52" t="str">
        <f aca="false">IF(ISERR(VALUE(MID(AD508,1,3))),"",VALUE(MID(VLOOKUP(VALUE(MID(AD508,1,3)),$P$5:$W$120,6,0),1,3)))</f>
        <v/>
      </c>
      <c r="AJ508" s="94" t="str">
        <f aca="false">IF(AI508&lt;&gt;"",VLOOKUP(AI508,$B$5:$L$106,11,0),"")</f>
        <v/>
      </c>
      <c r="AK508" s="102" t="n">
        <f aca="false">AH508</f>
        <v>0</v>
      </c>
      <c r="AM508" s="103" t="n">
        <f aca="false">IF(AG508=$AM$3,IF($AM$4="借方残",AH508+AM157,AM157-AH508),IF(AJ508=$AM$3,IF($AM$4="借方残",AM157-AK508,AK508+AM157),AM157))</f>
        <v>0</v>
      </c>
      <c r="AO508" s="105" t="str">
        <f aca="false">IF($AO$3="","",IF(OR(AG508=$AO$3,AJ508=$AO$3),1,""))</f>
        <v/>
      </c>
      <c r="AP508" s="105" t="str">
        <f aca="false">IF(AO508=1,COUNTIF($AO$6:AO508,"=1"),"")</f>
        <v/>
      </c>
      <c r="AQ508" s="106" t="str">
        <f aca="false">IF($AO$3="","",IF(AG508=$AO$3,"借",IF(AJ508=$AO$3,"貸","")))</f>
        <v/>
      </c>
    </row>
    <row r="509" customFormat="false" ht="12" hidden="false" customHeight="false" outlineLevel="0" collapsed="false">
      <c r="AA509" s="52" t="n">
        <v>504</v>
      </c>
      <c r="AC509" s="52"/>
      <c r="AD509" s="94" t="str">
        <f aca="false">IF(AC509&lt;&gt;"",VLOOKUP(AC509,$P$5:W$120,8,0),"")</f>
        <v/>
      </c>
      <c r="AF509" s="52" t="str">
        <f aca="false">IF(ISERROR(VALUE(MID(AD509,1,3))),"",VALUE(MID(VLOOKUP(VALUE(MID(AD509,1,3)),$P$5:$W$120,4,0),1,3)))</f>
        <v/>
      </c>
      <c r="AG509" s="94" t="str">
        <f aca="false">IF(AF509&lt;&gt;"",VLOOKUP(AF509,$B$5:$L$106,11,0),"")</f>
        <v/>
      </c>
      <c r="AH509" s="88"/>
      <c r="AI509" s="52" t="str">
        <f aca="false">IF(ISERR(VALUE(MID(AD509,1,3))),"",VALUE(MID(VLOOKUP(VALUE(MID(AD509,1,3)),$P$5:$W$120,6,0),1,3)))</f>
        <v/>
      </c>
      <c r="AJ509" s="94" t="str">
        <f aca="false">IF(AI509&lt;&gt;"",VLOOKUP(AI509,$B$5:$L$106,11,0),"")</f>
        <v/>
      </c>
      <c r="AK509" s="102" t="n">
        <f aca="false">AH509</f>
        <v>0</v>
      </c>
      <c r="AM509" s="103" t="n">
        <f aca="false">IF(AG509=$AM$3,IF($AM$4="借方残",AH509+AM158,AM158-AH509),IF(AJ509=$AM$3,IF($AM$4="借方残",AM158-AK509,AK509+AM158),AM158))</f>
        <v>0</v>
      </c>
      <c r="AO509" s="105" t="str">
        <f aca="false">IF($AO$3="","",IF(OR(AG509=$AO$3,AJ509=$AO$3),1,""))</f>
        <v/>
      </c>
      <c r="AP509" s="105" t="str">
        <f aca="false">IF(AO509=1,COUNTIF($AO$6:AO509,"=1"),"")</f>
        <v/>
      </c>
      <c r="AQ509" s="106" t="str">
        <f aca="false">IF($AO$3="","",IF(AG509=$AO$3,"借",IF(AJ509=$AO$3,"貸","")))</f>
        <v/>
      </c>
    </row>
    <row r="510" customFormat="false" ht="12" hidden="false" customHeight="false" outlineLevel="0" collapsed="false">
      <c r="AA510" s="52" t="n">
        <v>505</v>
      </c>
      <c r="AC510" s="52"/>
      <c r="AD510" s="94" t="str">
        <f aca="false">IF(AC510&lt;&gt;"",VLOOKUP(AC510,$P$5:W$120,8,0),"")</f>
        <v/>
      </c>
      <c r="AF510" s="52" t="str">
        <f aca="false">IF(ISERROR(VALUE(MID(AD510,1,3))),"",VALUE(MID(VLOOKUP(VALUE(MID(AD510,1,3)),$P$5:$W$120,4,0),1,3)))</f>
        <v/>
      </c>
      <c r="AG510" s="94" t="str">
        <f aca="false">IF(AF510&lt;&gt;"",VLOOKUP(AF510,$B$5:$L$106,11,0),"")</f>
        <v/>
      </c>
      <c r="AH510" s="88"/>
      <c r="AI510" s="52" t="str">
        <f aca="false">IF(ISERR(VALUE(MID(AD510,1,3))),"",VALUE(MID(VLOOKUP(VALUE(MID(AD510,1,3)),$P$5:$W$120,6,0),1,3)))</f>
        <v/>
      </c>
      <c r="AJ510" s="94" t="str">
        <f aca="false">IF(AI510&lt;&gt;"",VLOOKUP(AI510,$B$5:$L$106,11,0),"")</f>
        <v/>
      </c>
      <c r="AK510" s="102" t="n">
        <f aca="false">AH510</f>
        <v>0</v>
      </c>
      <c r="AM510" s="103" t="n">
        <f aca="false">IF(AG510=$AM$3,IF($AM$4="借方残",AH510+AM159,AM159-AH510),IF(AJ510=$AM$3,IF($AM$4="借方残",AM159-AK510,AK510+AM159),AM159))</f>
        <v>0</v>
      </c>
      <c r="AO510" s="105" t="str">
        <f aca="false">IF($AO$3="","",IF(OR(AG510=$AO$3,AJ510=$AO$3),1,""))</f>
        <v/>
      </c>
      <c r="AP510" s="105" t="str">
        <f aca="false">IF(AO510=1,COUNTIF($AO$6:AO510,"=1"),"")</f>
        <v/>
      </c>
      <c r="AQ510" s="106" t="str">
        <f aca="false">IF($AO$3="","",IF(AG510=$AO$3,"借",IF(AJ510=$AO$3,"貸","")))</f>
        <v/>
      </c>
    </row>
    <row r="511" customFormat="false" ht="12" hidden="false" customHeight="false" outlineLevel="0" collapsed="false">
      <c r="AA511" s="52" t="n">
        <v>506</v>
      </c>
      <c r="AC511" s="52"/>
      <c r="AD511" s="94" t="str">
        <f aca="false">IF(AC511&lt;&gt;"",VLOOKUP(AC511,$P$5:W$120,8,0),"")</f>
        <v/>
      </c>
      <c r="AF511" s="52" t="str">
        <f aca="false">IF(ISERROR(VALUE(MID(AD511,1,3))),"",VALUE(MID(VLOOKUP(VALUE(MID(AD511,1,3)),$P$5:$W$120,4,0),1,3)))</f>
        <v/>
      </c>
      <c r="AG511" s="94" t="str">
        <f aca="false">IF(AF511&lt;&gt;"",VLOOKUP(AF511,$B$5:$L$106,11,0),"")</f>
        <v/>
      </c>
      <c r="AH511" s="88"/>
      <c r="AI511" s="52" t="str">
        <f aca="false">IF(ISERR(VALUE(MID(AD511,1,3))),"",VALUE(MID(VLOOKUP(VALUE(MID(AD511,1,3)),$P$5:$W$120,6,0),1,3)))</f>
        <v/>
      </c>
      <c r="AJ511" s="94" t="str">
        <f aca="false">IF(AI511&lt;&gt;"",VLOOKUP(AI511,$B$5:$L$106,11,0),"")</f>
        <v/>
      </c>
      <c r="AK511" s="102" t="n">
        <f aca="false">AH511</f>
        <v>0</v>
      </c>
      <c r="AM511" s="103" t="n">
        <f aca="false">IF(AG511=$AM$3,IF($AM$4="借方残",AH511+AM160,AM160-AH511),IF(AJ511=$AM$3,IF($AM$4="借方残",AM160-AK511,AK511+AM160),AM160))</f>
        <v>0</v>
      </c>
      <c r="AO511" s="105" t="str">
        <f aca="false">IF($AO$3="","",IF(OR(AG511=$AO$3,AJ511=$AO$3),1,""))</f>
        <v/>
      </c>
      <c r="AP511" s="105" t="str">
        <f aca="false">IF(AO511=1,COUNTIF($AO$6:AO511,"=1"),"")</f>
        <v/>
      </c>
      <c r="AQ511" s="106" t="str">
        <f aca="false">IF($AO$3="","",IF(AG511=$AO$3,"借",IF(AJ511=$AO$3,"貸","")))</f>
        <v/>
      </c>
    </row>
    <row r="512" customFormat="false" ht="12" hidden="false" customHeight="false" outlineLevel="0" collapsed="false">
      <c r="AA512" s="52" t="n">
        <v>507</v>
      </c>
      <c r="AC512" s="52"/>
      <c r="AD512" s="94" t="str">
        <f aca="false">IF(AC512&lt;&gt;"",VLOOKUP(AC512,$P$5:W$120,8,0),"")</f>
        <v/>
      </c>
      <c r="AF512" s="52" t="str">
        <f aca="false">IF(ISERROR(VALUE(MID(AD512,1,3))),"",VALUE(MID(VLOOKUP(VALUE(MID(AD512,1,3)),$P$5:$W$120,4,0),1,3)))</f>
        <v/>
      </c>
      <c r="AG512" s="94" t="str">
        <f aca="false">IF(AF512&lt;&gt;"",VLOOKUP(AF512,$B$5:$L$106,11,0),"")</f>
        <v/>
      </c>
      <c r="AH512" s="88"/>
      <c r="AI512" s="52" t="str">
        <f aca="false">IF(ISERR(VALUE(MID(AD512,1,3))),"",VALUE(MID(VLOOKUP(VALUE(MID(AD512,1,3)),$P$5:$W$120,6,0),1,3)))</f>
        <v/>
      </c>
      <c r="AJ512" s="94" t="str">
        <f aca="false">IF(AI512&lt;&gt;"",VLOOKUP(AI512,$B$5:$L$106,11,0),"")</f>
        <v/>
      </c>
      <c r="AK512" s="102" t="n">
        <f aca="false">AH512</f>
        <v>0</v>
      </c>
      <c r="AM512" s="103" t="n">
        <f aca="false">IF(AG512=$AM$3,IF($AM$4="借方残",AH512+AM161,AM161-AH512),IF(AJ512=$AM$3,IF($AM$4="借方残",AM161-AK512,AK512+AM161),AM161))</f>
        <v>0</v>
      </c>
      <c r="AO512" s="105" t="str">
        <f aca="false">IF($AO$3="","",IF(OR(AG512=$AO$3,AJ512=$AO$3),1,""))</f>
        <v/>
      </c>
      <c r="AP512" s="105" t="str">
        <f aca="false">IF(AO512=1,COUNTIF($AO$6:AO512,"=1"),"")</f>
        <v/>
      </c>
      <c r="AQ512" s="106" t="str">
        <f aca="false">IF($AO$3="","",IF(AG512=$AO$3,"借",IF(AJ512=$AO$3,"貸","")))</f>
        <v/>
      </c>
    </row>
    <row r="513" customFormat="false" ht="12" hidden="false" customHeight="false" outlineLevel="0" collapsed="false">
      <c r="AA513" s="52" t="n">
        <v>508</v>
      </c>
      <c r="AC513" s="52"/>
      <c r="AD513" s="94" t="str">
        <f aca="false">IF(AC513&lt;&gt;"",VLOOKUP(AC513,$P$5:W$120,8,0),"")</f>
        <v/>
      </c>
      <c r="AF513" s="52" t="str">
        <f aca="false">IF(ISERROR(VALUE(MID(AD513,1,3))),"",VALUE(MID(VLOOKUP(VALUE(MID(AD513,1,3)),$P$5:$W$120,4,0),1,3)))</f>
        <v/>
      </c>
      <c r="AG513" s="94" t="str">
        <f aca="false">IF(AF513&lt;&gt;"",VLOOKUP(AF513,$B$5:$L$106,11,0),"")</f>
        <v/>
      </c>
      <c r="AH513" s="88"/>
      <c r="AI513" s="52" t="str">
        <f aca="false">IF(ISERR(VALUE(MID(AD513,1,3))),"",VALUE(MID(VLOOKUP(VALUE(MID(AD513,1,3)),$P$5:$W$120,6,0),1,3)))</f>
        <v/>
      </c>
      <c r="AJ513" s="94" t="str">
        <f aca="false">IF(AI513&lt;&gt;"",VLOOKUP(AI513,$B$5:$L$106,11,0),"")</f>
        <v/>
      </c>
      <c r="AK513" s="102" t="n">
        <f aca="false">AH513</f>
        <v>0</v>
      </c>
      <c r="AM513" s="103" t="n">
        <f aca="false">IF(AG513=$AM$3,IF($AM$4="借方残",AH513+AM162,AM162-AH513),IF(AJ513=$AM$3,IF($AM$4="借方残",AM162-AK513,AK513+AM162),AM162))</f>
        <v>0</v>
      </c>
      <c r="AO513" s="105" t="str">
        <f aca="false">IF($AO$3="","",IF(OR(AG513=$AO$3,AJ513=$AO$3),1,""))</f>
        <v/>
      </c>
      <c r="AP513" s="105" t="str">
        <f aca="false">IF(AO513=1,COUNTIF($AO$6:AO513,"=1"),"")</f>
        <v/>
      </c>
      <c r="AQ513" s="106" t="str">
        <f aca="false">IF($AO$3="","",IF(AG513=$AO$3,"借",IF(AJ513=$AO$3,"貸","")))</f>
        <v/>
      </c>
    </row>
    <row r="514" customFormat="false" ht="12" hidden="false" customHeight="false" outlineLevel="0" collapsed="false">
      <c r="AA514" s="52" t="n">
        <v>509</v>
      </c>
      <c r="AC514" s="52"/>
      <c r="AD514" s="94" t="str">
        <f aca="false">IF(AC514&lt;&gt;"",VLOOKUP(AC514,$P$5:W$120,8,0),"")</f>
        <v/>
      </c>
      <c r="AF514" s="52" t="str">
        <f aca="false">IF(ISERROR(VALUE(MID(AD514,1,3))),"",VALUE(MID(VLOOKUP(VALUE(MID(AD514,1,3)),$P$5:$W$120,4,0),1,3)))</f>
        <v/>
      </c>
      <c r="AG514" s="94" t="str">
        <f aca="false">IF(AF514&lt;&gt;"",VLOOKUP(AF514,$B$5:$L$106,11,0),"")</f>
        <v/>
      </c>
      <c r="AH514" s="88"/>
      <c r="AI514" s="52" t="str">
        <f aca="false">IF(ISERR(VALUE(MID(AD514,1,3))),"",VALUE(MID(VLOOKUP(VALUE(MID(AD514,1,3)),$P$5:$W$120,6,0),1,3)))</f>
        <v/>
      </c>
      <c r="AJ514" s="94" t="str">
        <f aca="false">IF(AI514&lt;&gt;"",VLOOKUP(AI514,$B$5:$L$106,11,0),"")</f>
        <v/>
      </c>
      <c r="AK514" s="102" t="n">
        <f aca="false">AH514</f>
        <v>0</v>
      </c>
      <c r="AM514" s="103" t="n">
        <f aca="false">IF(AG514=$AM$3,IF($AM$4="借方残",AH514+AM163,AM163-AH514),IF(AJ514=$AM$3,IF($AM$4="借方残",AM163-AK514,AK514+AM163),AM163))</f>
        <v>0</v>
      </c>
      <c r="AO514" s="105" t="str">
        <f aca="false">IF($AO$3="","",IF(OR(AG514=$AO$3,AJ514=$AO$3),1,""))</f>
        <v/>
      </c>
      <c r="AP514" s="105" t="str">
        <f aca="false">IF(AO514=1,COUNTIF($AO$6:AO514,"=1"),"")</f>
        <v/>
      </c>
      <c r="AQ514" s="106" t="str">
        <f aca="false">IF($AO$3="","",IF(AG514=$AO$3,"借",IF(AJ514=$AO$3,"貸","")))</f>
        <v/>
      </c>
    </row>
    <row r="515" customFormat="false" ht="12" hidden="false" customHeight="false" outlineLevel="0" collapsed="false">
      <c r="AA515" s="52" t="n">
        <v>510</v>
      </c>
      <c r="AC515" s="52"/>
      <c r="AD515" s="94" t="str">
        <f aca="false">IF(AC515&lt;&gt;"",VLOOKUP(AC515,$P$5:W$120,8,0),"")</f>
        <v/>
      </c>
      <c r="AF515" s="52" t="str">
        <f aca="false">IF(ISERROR(VALUE(MID(AD515,1,3))),"",VALUE(MID(VLOOKUP(VALUE(MID(AD515,1,3)),$P$5:$W$120,4,0),1,3)))</f>
        <v/>
      </c>
      <c r="AG515" s="94" t="str">
        <f aca="false">IF(AF515&lt;&gt;"",VLOOKUP(AF515,$B$5:$L$106,11,0),"")</f>
        <v/>
      </c>
      <c r="AH515" s="88"/>
      <c r="AI515" s="52" t="str">
        <f aca="false">IF(ISERR(VALUE(MID(AD515,1,3))),"",VALUE(MID(VLOOKUP(VALUE(MID(AD515,1,3)),$P$5:$W$120,6,0),1,3)))</f>
        <v/>
      </c>
      <c r="AJ515" s="94" t="str">
        <f aca="false">IF(AI515&lt;&gt;"",VLOOKUP(AI515,$B$5:$L$106,11,0),"")</f>
        <v/>
      </c>
      <c r="AK515" s="102" t="n">
        <f aca="false">AH515</f>
        <v>0</v>
      </c>
      <c r="AM515" s="103" t="n">
        <f aca="false">IF(AG515=$AM$3,IF($AM$4="借方残",AH515+AM164,AM164-AH515),IF(AJ515=$AM$3,IF($AM$4="借方残",AM164-AK515,AK515+AM164),AM164))</f>
        <v>0</v>
      </c>
      <c r="AO515" s="105" t="str">
        <f aca="false">IF($AO$3="","",IF(OR(AG515=$AO$3,AJ515=$AO$3),1,""))</f>
        <v/>
      </c>
      <c r="AP515" s="105" t="str">
        <f aca="false">IF(AO515=1,COUNTIF($AO$6:AO515,"=1"),"")</f>
        <v/>
      </c>
      <c r="AQ515" s="106" t="str">
        <f aca="false">IF($AO$3="","",IF(AG515=$AO$3,"借",IF(AJ515=$AO$3,"貸","")))</f>
        <v/>
      </c>
    </row>
    <row r="516" customFormat="false" ht="12" hidden="false" customHeight="false" outlineLevel="0" collapsed="false">
      <c r="AA516" s="52" t="n">
        <v>511</v>
      </c>
      <c r="AC516" s="52"/>
      <c r="AD516" s="94" t="str">
        <f aca="false">IF(AC516&lt;&gt;"",VLOOKUP(AC516,$P$5:W$120,8,0),"")</f>
        <v/>
      </c>
      <c r="AF516" s="52" t="str">
        <f aca="false">IF(ISERROR(VALUE(MID(AD516,1,3))),"",VALUE(MID(VLOOKUP(VALUE(MID(AD516,1,3)),$P$5:$W$120,4,0),1,3)))</f>
        <v/>
      </c>
      <c r="AG516" s="94" t="str">
        <f aca="false">IF(AF516&lt;&gt;"",VLOOKUP(AF516,$B$5:$L$106,11,0),"")</f>
        <v/>
      </c>
      <c r="AH516" s="88"/>
      <c r="AI516" s="52" t="str">
        <f aca="false">IF(ISERR(VALUE(MID(AD516,1,3))),"",VALUE(MID(VLOOKUP(VALUE(MID(AD516,1,3)),$P$5:$W$120,6,0),1,3)))</f>
        <v/>
      </c>
      <c r="AJ516" s="94" t="str">
        <f aca="false">IF(AI516&lt;&gt;"",VLOOKUP(AI516,$B$5:$L$106,11,0),"")</f>
        <v/>
      </c>
      <c r="AK516" s="102" t="n">
        <f aca="false">AH516</f>
        <v>0</v>
      </c>
      <c r="AM516" s="103" t="n">
        <f aca="false">IF(AG516=$AM$3,IF($AM$4="借方残",AH516+AM165,AM165-AH516),IF(AJ516=$AM$3,IF($AM$4="借方残",AM165-AK516,AK516+AM165),AM165))</f>
        <v>0</v>
      </c>
      <c r="AO516" s="105" t="str">
        <f aca="false">IF($AO$3="","",IF(OR(AG516=$AO$3,AJ516=$AO$3),1,""))</f>
        <v/>
      </c>
      <c r="AP516" s="105" t="str">
        <f aca="false">IF(AO516=1,COUNTIF($AO$6:AO516,"=1"),"")</f>
        <v/>
      </c>
      <c r="AQ516" s="106" t="str">
        <f aca="false">IF($AO$3="","",IF(AG516=$AO$3,"借",IF(AJ516=$AO$3,"貸","")))</f>
        <v/>
      </c>
    </row>
    <row r="517" customFormat="false" ht="12" hidden="false" customHeight="false" outlineLevel="0" collapsed="false">
      <c r="AA517" s="52" t="n">
        <v>512</v>
      </c>
      <c r="AC517" s="52"/>
      <c r="AD517" s="94" t="str">
        <f aca="false">IF(AC517&lt;&gt;"",VLOOKUP(AC517,$P$5:W$120,8,0),"")</f>
        <v/>
      </c>
      <c r="AF517" s="52" t="str">
        <f aca="false">IF(ISERROR(VALUE(MID(AD517,1,3))),"",VALUE(MID(VLOOKUP(VALUE(MID(AD517,1,3)),$P$5:$W$120,4,0),1,3)))</f>
        <v/>
      </c>
      <c r="AG517" s="94" t="str">
        <f aca="false">IF(AF517&lt;&gt;"",VLOOKUP(AF517,$B$5:$L$106,11,0),"")</f>
        <v/>
      </c>
      <c r="AH517" s="88"/>
      <c r="AI517" s="52" t="str">
        <f aca="false">IF(ISERR(VALUE(MID(AD517,1,3))),"",VALUE(MID(VLOOKUP(VALUE(MID(AD517,1,3)),$P$5:$W$120,6,0),1,3)))</f>
        <v/>
      </c>
      <c r="AJ517" s="94" t="str">
        <f aca="false">IF(AI517&lt;&gt;"",VLOOKUP(AI517,$B$5:$L$106,11,0),"")</f>
        <v/>
      </c>
      <c r="AK517" s="102" t="n">
        <f aca="false">AH517</f>
        <v>0</v>
      </c>
      <c r="AM517" s="103" t="n">
        <f aca="false">IF(AG517=$AM$3,IF($AM$4="借方残",AH517+AM166,AM166-AH517),IF(AJ517=$AM$3,IF($AM$4="借方残",AM166-AK517,AK517+AM166),AM166))</f>
        <v>0</v>
      </c>
      <c r="AO517" s="105" t="str">
        <f aca="false">IF($AO$3="","",IF(OR(AG517=$AO$3,AJ517=$AO$3),1,""))</f>
        <v/>
      </c>
      <c r="AP517" s="105" t="str">
        <f aca="false">IF(AO517=1,COUNTIF($AO$6:AO517,"=1"),"")</f>
        <v/>
      </c>
      <c r="AQ517" s="106" t="str">
        <f aca="false">IF($AO$3="","",IF(AG517=$AO$3,"借",IF(AJ517=$AO$3,"貸","")))</f>
        <v/>
      </c>
    </row>
    <row r="518" customFormat="false" ht="12" hidden="false" customHeight="false" outlineLevel="0" collapsed="false">
      <c r="AA518" s="52" t="n">
        <v>513</v>
      </c>
      <c r="AC518" s="52"/>
      <c r="AD518" s="94" t="str">
        <f aca="false">IF(AC518&lt;&gt;"",VLOOKUP(AC518,$P$5:W$120,8,0),"")</f>
        <v/>
      </c>
      <c r="AF518" s="52" t="str">
        <f aca="false">IF(ISERROR(VALUE(MID(AD518,1,3))),"",VALUE(MID(VLOOKUP(VALUE(MID(AD518,1,3)),$P$5:$W$120,4,0),1,3)))</f>
        <v/>
      </c>
      <c r="AG518" s="94" t="str">
        <f aca="false">IF(AF518&lt;&gt;"",VLOOKUP(AF518,$B$5:$L$106,11,0),"")</f>
        <v/>
      </c>
      <c r="AH518" s="88"/>
      <c r="AI518" s="52" t="str">
        <f aca="false">IF(ISERR(VALUE(MID(AD518,1,3))),"",VALUE(MID(VLOOKUP(VALUE(MID(AD518,1,3)),$P$5:$W$120,6,0),1,3)))</f>
        <v/>
      </c>
      <c r="AJ518" s="94" t="str">
        <f aca="false">IF(AI518&lt;&gt;"",VLOOKUP(AI518,$B$5:$L$106,11,0),"")</f>
        <v/>
      </c>
      <c r="AK518" s="102" t="n">
        <f aca="false">AH518</f>
        <v>0</v>
      </c>
      <c r="AM518" s="103" t="n">
        <f aca="false">IF(AG518=$AM$3,IF($AM$4="借方残",AH518+AM167,AM167-AH518),IF(AJ518=$AM$3,IF($AM$4="借方残",AM167-AK518,AK518+AM167),AM167))</f>
        <v>0</v>
      </c>
      <c r="AO518" s="105" t="str">
        <f aca="false">IF($AO$3="","",IF(OR(AG518=$AO$3,AJ518=$AO$3),1,""))</f>
        <v/>
      </c>
      <c r="AP518" s="105" t="str">
        <f aca="false">IF(AO518=1,COUNTIF($AO$6:AO518,"=1"),"")</f>
        <v/>
      </c>
      <c r="AQ518" s="106" t="str">
        <f aca="false">IF($AO$3="","",IF(AG518=$AO$3,"借",IF(AJ518=$AO$3,"貸","")))</f>
        <v/>
      </c>
    </row>
    <row r="519" customFormat="false" ht="12" hidden="false" customHeight="false" outlineLevel="0" collapsed="false">
      <c r="AA519" s="52" t="n">
        <v>514</v>
      </c>
      <c r="AC519" s="52"/>
      <c r="AD519" s="94" t="str">
        <f aca="false">IF(AC519&lt;&gt;"",VLOOKUP(AC519,$P$5:W$120,8,0),"")</f>
        <v/>
      </c>
      <c r="AF519" s="52" t="str">
        <f aca="false">IF(ISERROR(VALUE(MID(AD519,1,3))),"",VALUE(MID(VLOOKUP(VALUE(MID(AD519,1,3)),$P$5:$W$120,4,0),1,3)))</f>
        <v/>
      </c>
      <c r="AG519" s="94" t="str">
        <f aca="false">IF(AF519&lt;&gt;"",VLOOKUP(AF519,$B$5:$L$106,11,0),"")</f>
        <v/>
      </c>
      <c r="AH519" s="88"/>
      <c r="AI519" s="52" t="str">
        <f aca="false">IF(ISERR(VALUE(MID(AD519,1,3))),"",VALUE(MID(VLOOKUP(VALUE(MID(AD519,1,3)),$P$5:$W$120,6,0),1,3)))</f>
        <v/>
      </c>
      <c r="AJ519" s="94" t="str">
        <f aca="false">IF(AI519&lt;&gt;"",VLOOKUP(AI519,$B$5:$L$106,11,0),"")</f>
        <v/>
      </c>
      <c r="AK519" s="102" t="n">
        <f aca="false">AH519</f>
        <v>0</v>
      </c>
      <c r="AM519" s="103" t="n">
        <f aca="false">IF(AG519=$AM$3,IF($AM$4="借方残",AH519+AM168,AM168-AH519),IF(AJ519=$AM$3,IF($AM$4="借方残",AM168-AK519,AK519+AM168),AM168))</f>
        <v>0</v>
      </c>
      <c r="AO519" s="105" t="str">
        <f aca="false">IF($AO$3="","",IF(OR(AG519=$AO$3,AJ519=$AO$3),1,""))</f>
        <v/>
      </c>
      <c r="AP519" s="105" t="str">
        <f aca="false">IF(AO519=1,COUNTIF($AO$6:AO519,"=1"),"")</f>
        <v/>
      </c>
      <c r="AQ519" s="106" t="str">
        <f aca="false">IF($AO$3="","",IF(AG519=$AO$3,"借",IF(AJ519=$AO$3,"貸","")))</f>
        <v/>
      </c>
    </row>
    <row r="520" customFormat="false" ht="12" hidden="false" customHeight="false" outlineLevel="0" collapsed="false">
      <c r="AA520" s="52" t="n">
        <v>515</v>
      </c>
      <c r="AC520" s="52"/>
      <c r="AD520" s="94" t="str">
        <f aca="false">IF(AC520&lt;&gt;"",VLOOKUP(AC520,$P$5:W$120,8,0),"")</f>
        <v/>
      </c>
      <c r="AF520" s="52" t="str">
        <f aca="false">IF(ISERROR(VALUE(MID(AD520,1,3))),"",VALUE(MID(VLOOKUP(VALUE(MID(AD520,1,3)),$P$5:$W$120,4,0),1,3)))</f>
        <v/>
      </c>
      <c r="AG520" s="94" t="str">
        <f aca="false">IF(AF520&lt;&gt;"",VLOOKUP(AF520,$B$5:$L$106,11,0),"")</f>
        <v/>
      </c>
      <c r="AH520" s="88"/>
      <c r="AI520" s="52" t="str">
        <f aca="false">IF(ISERR(VALUE(MID(AD520,1,3))),"",VALUE(MID(VLOOKUP(VALUE(MID(AD520,1,3)),$P$5:$W$120,6,0),1,3)))</f>
        <v/>
      </c>
      <c r="AJ520" s="94" t="str">
        <f aca="false">IF(AI520&lt;&gt;"",VLOOKUP(AI520,$B$5:$L$106,11,0),"")</f>
        <v/>
      </c>
      <c r="AK520" s="102" t="n">
        <f aca="false">AH520</f>
        <v>0</v>
      </c>
      <c r="AM520" s="103" t="n">
        <f aca="false">IF(AG520=$AM$3,IF($AM$4="借方残",AH520+AM169,AM169-AH520),IF(AJ520=$AM$3,IF($AM$4="借方残",AM169-AK520,AK520+AM169),AM169))</f>
        <v>0</v>
      </c>
      <c r="AO520" s="105" t="str">
        <f aca="false">IF($AO$3="","",IF(OR(AG520=$AO$3,AJ520=$AO$3),1,""))</f>
        <v/>
      </c>
      <c r="AP520" s="105" t="str">
        <f aca="false">IF(AO520=1,COUNTIF($AO$6:AO520,"=1"),"")</f>
        <v/>
      </c>
      <c r="AQ520" s="106" t="str">
        <f aca="false">IF($AO$3="","",IF(AG520=$AO$3,"借",IF(AJ520=$AO$3,"貸","")))</f>
        <v/>
      </c>
    </row>
    <row r="521" customFormat="false" ht="12" hidden="false" customHeight="false" outlineLevel="0" collapsed="false">
      <c r="AA521" s="52" t="n">
        <v>516</v>
      </c>
      <c r="AC521" s="52"/>
      <c r="AD521" s="94" t="str">
        <f aca="false">IF(AC521&lt;&gt;"",VLOOKUP(AC521,$P$5:W$120,8,0),"")</f>
        <v/>
      </c>
      <c r="AF521" s="52" t="str">
        <f aca="false">IF(ISERROR(VALUE(MID(AD521,1,3))),"",VALUE(MID(VLOOKUP(VALUE(MID(AD521,1,3)),$P$5:$W$120,4,0),1,3)))</f>
        <v/>
      </c>
      <c r="AG521" s="94" t="str">
        <f aca="false">IF(AF521&lt;&gt;"",VLOOKUP(AF521,$B$5:$L$106,11,0),"")</f>
        <v/>
      </c>
      <c r="AH521" s="88"/>
      <c r="AI521" s="52" t="str">
        <f aca="false">IF(ISERR(VALUE(MID(AD521,1,3))),"",VALUE(MID(VLOOKUP(VALUE(MID(AD521,1,3)),$P$5:$W$120,6,0),1,3)))</f>
        <v/>
      </c>
      <c r="AJ521" s="94" t="str">
        <f aca="false">IF(AI521&lt;&gt;"",VLOOKUP(AI521,$B$5:$L$106,11,0),"")</f>
        <v/>
      </c>
      <c r="AK521" s="102" t="n">
        <f aca="false">AH521</f>
        <v>0</v>
      </c>
      <c r="AM521" s="103" t="n">
        <f aca="false">IF(AG521=$AM$3,IF($AM$4="借方残",AH521+AM170,AM170-AH521),IF(AJ521=$AM$3,IF($AM$4="借方残",AM170-AK521,AK521+AM170),AM170))</f>
        <v>0</v>
      </c>
      <c r="AO521" s="105" t="str">
        <f aca="false">IF($AO$3="","",IF(OR(AG521=$AO$3,AJ521=$AO$3),1,""))</f>
        <v/>
      </c>
      <c r="AP521" s="105" t="str">
        <f aca="false">IF(AO521=1,COUNTIF($AO$6:AO521,"=1"),"")</f>
        <v/>
      </c>
      <c r="AQ521" s="106" t="str">
        <f aca="false">IF($AO$3="","",IF(AG521=$AO$3,"借",IF(AJ521=$AO$3,"貸","")))</f>
        <v/>
      </c>
    </row>
    <row r="522" customFormat="false" ht="12" hidden="false" customHeight="false" outlineLevel="0" collapsed="false">
      <c r="AA522" s="52" t="n">
        <v>517</v>
      </c>
      <c r="AC522" s="52"/>
      <c r="AD522" s="94" t="str">
        <f aca="false">IF(AC522&lt;&gt;"",VLOOKUP(AC522,$P$5:W$120,8,0),"")</f>
        <v/>
      </c>
      <c r="AF522" s="52" t="str">
        <f aca="false">IF(ISERROR(VALUE(MID(AD522,1,3))),"",VALUE(MID(VLOOKUP(VALUE(MID(AD522,1,3)),$P$5:$W$120,4,0),1,3)))</f>
        <v/>
      </c>
      <c r="AG522" s="94" t="str">
        <f aca="false">IF(AF522&lt;&gt;"",VLOOKUP(AF522,$B$5:$L$106,11,0),"")</f>
        <v/>
      </c>
      <c r="AH522" s="88"/>
      <c r="AI522" s="52" t="str">
        <f aca="false">IF(ISERR(VALUE(MID(AD522,1,3))),"",VALUE(MID(VLOOKUP(VALUE(MID(AD522,1,3)),$P$5:$W$120,6,0),1,3)))</f>
        <v/>
      </c>
      <c r="AJ522" s="94" t="str">
        <f aca="false">IF(AI522&lt;&gt;"",VLOOKUP(AI522,$B$5:$L$106,11,0),"")</f>
        <v/>
      </c>
      <c r="AK522" s="102" t="n">
        <f aca="false">AH522</f>
        <v>0</v>
      </c>
      <c r="AM522" s="103" t="n">
        <f aca="false">IF(AG522=$AM$3,IF($AM$4="借方残",AH522+AM171,AM171-AH522),IF(AJ522=$AM$3,IF($AM$4="借方残",AM171-AK522,AK522+AM171),AM171))</f>
        <v>0</v>
      </c>
      <c r="AO522" s="105" t="str">
        <f aca="false">IF($AO$3="","",IF(OR(AG522=$AO$3,AJ522=$AO$3),1,""))</f>
        <v/>
      </c>
      <c r="AP522" s="105" t="str">
        <f aca="false">IF(AO522=1,COUNTIF($AO$6:AO522,"=1"),"")</f>
        <v/>
      </c>
      <c r="AQ522" s="106" t="str">
        <f aca="false">IF($AO$3="","",IF(AG522=$AO$3,"借",IF(AJ522=$AO$3,"貸","")))</f>
        <v/>
      </c>
    </row>
    <row r="523" customFormat="false" ht="12" hidden="false" customHeight="false" outlineLevel="0" collapsed="false">
      <c r="AA523" s="52" t="n">
        <v>518</v>
      </c>
      <c r="AC523" s="52"/>
      <c r="AD523" s="94" t="str">
        <f aca="false">IF(AC523&lt;&gt;"",VLOOKUP(AC523,$P$5:W$120,8,0),"")</f>
        <v/>
      </c>
      <c r="AF523" s="52" t="str">
        <f aca="false">IF(ISERROR(VALUE(MID(AD523,1,3))),"",VALUE(MID(VLOOKUP(VALUE(MID(AD523,1,3)),$P$5:$W$120,4,0),1,3)))</f>
        <v/>
      </c>
      <c r="AG523" s="94" t="str">
        <f aca="false">IF(AF523&lt;&gt;"",VLOOKUP(AF523,$B$5:$L$106,11,0),"")</f>
        <v/>
      </c>
      <c r="AH523" s="88"/>
      <c r="AI523" s="52" t="str">
        <f aca="false">IF(ISERR(VALUE(MID(AD523,1,3))),"",VALUE(MID(VLOOKUP(VALUE(MID(AD523,1,3)),$P$5:$W$120,6,0),1,3)))</f>
        <v/>
      </c>
      <c r="AJ523" s="94" t="str">
        <f aca="false">IF(AI523&lt;&gt;"",VLOOKUP(AI523,$B$5:$L$106,11,0),"")</f>
        <v/>
      </c>
      <c r="AK523" s="102" t="n">
        <f aca="false">AH523</f>
        <v>0</v>
      </c>
      <c r="AM523" s="103" t="n">
        <f aca="false">IF(AG523=$AM$3,IF($AM$4="借方残",AH523+AM172,AM172-AH523),IF(AJ523=$AM$3,IF($AM$4="借方残",AM172-AK523,AK523+AM172),AM172))</f>
        <v>0</v>
      </c>
      <c r="AO523" s="105" t="str">
        <f aca="false">IF($AO$3="","",IF(OR(AG523=$AO$3,AJ523=$AO$3),1,""))</f>
        <v/>
      </c>
      <c r="AP523" s="105" t="str">
        <f aca="false">IF(AO523=1,COUNTIF($AO$6:AO523,"=1"),"")</f>
        <v/>
      </c>
      <c r="AQ523" s="106" t="str">
        <f aca="false">IF($AO$3="","",IF(AG523=$AO$3,"借",IF(AJ523=$AO$3,"貸","")))</f>
        <v/>
      </c>
    </row>
    <row r="524" customFormat="false" ht="12" hidden="false" customHeight="false" outlineLevel="0" collapsed="false">
      <c r="AA524" s="52" t="n">
        <v>519</v>
      </c>
      <c r="AC524" s="52"/>
      <c r="AD524" s="94" t="str">
        <f aca="false">IF(AC524&lt;&gt;"",VLOOKUP(AC524,$P$5:W$120,8,0),"")</f>
        <v/>
      </c>
      <c r="AF524" s="52" t="str">
        <f aca="false">IF(ISERROR(VALUE(MID(AD524,1,3))),"",VALUE(MID(VLOOKUP(VALUE(MID(AD524,1,3)),$P$5:$W$120,4,0),1,3)))</f>
        <v/>
      </c>
      <c r="AG524" s="94" t="str">
        <f aca="false">IF(AF524&lt;&gt;"",VLOOKUP(AF524,$B$5:$L$106,11,0),"")</f>
        <v/>
      </c>
      <c r="AH524" s="88"/>
      <c r="AI524" s="52" t="str">
        <f aca="false">IF(ISERR(VALUE(MID(AD524,1,3))),"",VALUE(MID(VLOOKUP(VALUE(MID(AD524,1,3)),$P$5:$W$120,6,0),1,3)))</f>
        <v/>
      </c>
      <c r="AJ524" s="94" t="str">
        <f aca="false">IF(AI524&lt;&gt;"",VLOOKUP(AI524,$B$5:$L$106,11,0),"")</f>
        <v/>
      </c>
      <c r="AK524" s="102" t="n">
        <f aca="false">AH524</f>
        <v>0</v>
      </c>
      <c r="AM524" s="103" t="n">
        <f aca="false">IF(AG524=$AM$3,IF($AM$4="借方残",AH524+AM173,AM173-AH524),IF(AJ524=$AM$3,IF($AM$4="借方残",AM173-AK524,AK524+AM173),AM173))</f>
        <v>0</v>
      </c>
      <c r="AO524" s="105" t="str">
        <f aca="false">IF($AO$3="","",IF(OR(AG524=$AO$3,AJ524=$AO$3),1,""))</f>
        <v/>
      </c>
      <c r="AP524" s="105" t="str">
        <f aca="false">IF(AO524=1,COUNTIF($AO$6:AO524,"=1"),"")</f>
        <v/>
      </c>
      <c r="AQ524" s="106" t="str">
        <f aca="false">IF($AO$3="","",IF(AG524=$AO$3,"借",IF(AJ524=$AO$3,"貸","")))</f>
        <v/>
      </c>
    </row>
    <row r="525" customFormat="false" ht="12" hidden="false" customHeight="false" outlineLevel="0" collapsed="false">
      <c r="AA525" s="52" t="n">
        <v>520</v>
      </c>
      <c r="AC525" s="52"/>
      <c r="AD525" s="94" t="str">
        <f aca="false">IF(AC525&lt;&gt;"",VLOOKUP(AC525,$P$5:W$120,8,0),"")</f>
        <v/>
      </c>
      <c r="AF525" s="52" t="str">
        <f aca="false">IF(ISERROR(VALUE(MID(AD525,1,3))),"",VALUE(MID(VLOOKUP(VALUE(MID(AD525,1,3)),$P$5:$W$120,4,0),1,3)))</f>
        <v/>
      </c>
      <c r="AG525" s="94" t="str">
        <f aca="false">IF(AF525&lt;&gt;"",VLOOKUP(AF525,$B$5:$L$106,11,0),"")</f>
        <v/>
      </c>
      <c r="AH525" s="88"/>
      <c r="AI525" s="52" t="str">
        <f aca="false">IF(ISERR(VALUE(MID(AD525,1,3))),"",VALUE(MID(VLOOKUP(VALUE(MID(AD525,1,3)),$P$5:$W$120,6,0),1,3)))</f>
        <v/>
      </c>
      <c r="AJ525" s="94" t="str">
        <f aca="false">IF(AI525&lt;&gt;"",VLOOKUP(AI525,$B$5:$L$106,11,0),"")</f>
        <v/>
      </c>
      <c r="AK525" s="102" t="n">
        <f aca="false">AH525</f>
        <v>0</v>
      </c>
      <c r="AM525" s="103" t="n">
        <f aca="false">IF(AG525=$AM$3,IF($AM$4="借方残",AH525+AM174,AM174-AH525),IF(AJ525=$AM$3,IF($AM$4="借方残",AM174-AK525,AK525+AM174),AM174))</f>
        <v>0</v>
      </c>
      <c r="AO525" s="105" t="str">
        <f aca="false">IF($AO$3="","",IF(OR(AG525=$AO$3,AJ525=$AO$3),1,""))</f>
        <v/>
      </c>
      <c r="AP525" s="105" t="str">
        <f aca="false">IF(AO525=1,COUNTIF($AO$6:AO525,"=1"),"")</f>
        <v/>
      </c>
      <c r="AQ525" s="106" t="str">
        <f aca="false">IF($AO$3="","",IF(AG525=$AO$3,"借",IF(AJ525=$AO$3,"貸","")))</f>
        <v/>
      </c>
    </row>
    <row r="526" customFormat="false" ht="12" hidden="false" customHeight="false" outlineLevel="0" collapsed="false">
      <c r="AA526" s="52" t="n">
        <v>521</v>
      </c>
      <c r="AC526" s="52"/>
      <c r="AD526" s="94" t="str">
        <f aca="false">IF(AC526&lt;&gt;"",VLOOKUP(AC526,$P$5:W$120,8,0),"")</f>
        <v/>
      </c>
      <c r="AF526" s="52" t="str">
        <f aca="false">IF(ISERROR(VALUE(MID(AD526,1,3))),"",VALUE(MID(VLOOKUP(VALUE(MID(AD526,1,3)),$P$5:$W$120,4,0),1,3)))</f>
        <v/>
      </c>
      <c r="AG526" s="94" t="str">
        <f aca="false">IF(AF526&lt;&gt;"",VLOOKUP(AF526,$B$5:$L$106,11,0),"")</f>
        <v/>
      </c>
      <c r="AH526" s="88"/>
      <c r="AI526" s="52" t="str">
        <f aca="false">IF(ISERR(VALUE(MID(AD526,1,3))),"",VALUE(MID(VLOOKUP(VALUE(MID(AD526,1,3)),$P$5:$W$120,6,0),1,3)))</f>
        <v/>
      </c>
      <c r="AJ526" s="94" t="str">
        <f aca="false">IF(AI526&lt;&gt;"",VLOOKUP(AI526,$B$5:$L$106,11,0),"")</f>
        <v/>
      </c>
      <c r="AK526" s="102" t="n">
        <f aca="false">AH526</f>
        <v>0</v>
      </c>
      <c r="AM526" s="103" t="n">
        <f aca="false">IF(AG526=$AM$3,IF($AM$4="借方残",AH526+AM175,AM175-AH526),IF(AJ526=$AM$3,IF($AM$4="借方残",AM175-AK526,AK526+AM175),AM175))</f>
        <v>0</v>
      </c>
      <c r="AO526" s="105" t="str">
        <f aca="false">IF($AO$3="","",IF(OR(AG526=$AO$3,AJ526=$AO$3),1,""))</f>
        <v/>
      </c>
      <c r="AP526" s="105" t="str">
        <f aca="false">IF(AO526=1,COUNTIF($AO$6:AO526,"=1"),"")</f>
        <v/>
      </c>
      <c r="AQ526" s="106" t="str">
        <f aca="false">IF($AO$3="","",IF(AG526=$AO$3,"借",IF(AJ526=$AO$3,"貸","")))</f>
        <v/>
      </c>
    </row>
    <row r="527" customFormat="false" ht="12" hidden="false" customHeight="false" outlineLevel="0" collapsed="false">
      <c r="AA527" s="52" t="n">
        <v>522</v>
      </c>
      <c r="AC527" s="52"/>
      <c r="AD527" s="94" t="str">
        <f aca="false">IF(AC527&lt;&gt;"",VLOOKUP(AC527,$P$5:W$120,8,0),"")</f>
        <v/>
      </c>
      <c r="AF527" s="52" t="str">
        <f aca="false">IF(ISERROR(VALUE(MID(AD527,1,3))),"",VALUE(MID(VLOOKUP(VALUE(MID(AD527,1,3)),$P$5:$W$120,4,0),1,3)))</f>
        <v/>
      </c>
      <c r="AG527" s="94" t="str">
        <f aca="false">IF(AF527&lt;&gt;"",VLOOKUP(AF527,$B$5:$L$106,11,0),"")</f>
        <v/>
      </c>
      <c r="AH527" s="88"/>
      <c r="AI527" s="52" t="str">
        <f aca="false">IF(ISERR(VALUE(MID(AD527,1,3))),"",VALUE(MID(VLOOKUP(VALUE(MID(AD527,1,3)),$P$5:$W$120,6,0),1,3)))</f>
        <v/>
      </c>
      <c r="AJ527" s="94" t="str">
        <f aca="false">IF(AI527&lt;&gt;"",VLOOKUP(AI527,$B$5:$L$106,11,0),"")</f>
        <v/>
      </c>
      <c r="AK527" s="102" t="n">
        <f aca="false">AH527</f>
        <v>0</v>
      </c>
      <c r="AM527" s="103" t="n">
        <f aca="false">IF(AG527=$AM$3,IF($AM$4="借方残",AH527+AM176,AM176-AH527),IF(AJ527=$AM$3,IF($AM$4="借方残",AM176-AK527,AK527+AM176),AM176))</f>
        <v>0</v>
      </c>
      <c r="AO527" s="105" t="str">
        <f aca="false">IF($AO$3="","",IF(OR(AG527=$AO$3,AJ527=$AO$3),1,""))</f>
        <v/>
      </c>
      <c r="AP527" s="105" t="str">
        <f aca="false">IF(AO527=1,COUNTIF($AO$6:AO527,"=1"),"")</f>
        <v/>
      </c>
      <c r="AQ527" s="106" t="str">
        <f aca="false">IF($AO$3="","",IF(AG527=$AO$3,"借",IF(AJ527=$AO$3,"貸","")))</f>
        <v/>
      </c>
    </row>
    <row r="528" customFormat="false" ht="12" hidden="false" customHeight="false" outlineLevel="0" collapsed="false">
      <c r="AA528" s="52" t="n">
        <v>523</v>
      </c>
      <c r="AC528" s="52"/>
      <c r="AD528" s="94" t="str">
        <f aca="false">IF(AC528&lt;&gt;"",VLOOKUP(AC528,$P$5:W$120,8,0),"")</f>
        <v/>
      </c>
      <c r="AF528" s="52" t="str">
        <f aca="false">IF(ISERROR(VALUE(MID(AD528,1,3))),"",VALUE(MID(VLOOKUP(VALUE(MID(AD528,1,3)),$P$5:$W$120,4,0),1,3)))</f>
        <v/>
      </c>
      <c r="AG528" s="94" t="str">
        <f aca="false">IF(AF528&lt;&gt;"",VLOOKUP(AF528,$B$5:$L$106,11,0),"")</f>
        <v/>
      </c>
      <c r="AH528" s="88"/>
      <c r="AI528" s="52" t="str">
        <f aca="false">IF(ISERR(VALUE(MID(AD528,1,3))),"",VALUE(MID(VLOOKUP(VALUE(MID(AD528,1,3)),$P$5:$W$120,6,0),1,3)))</f>
        <v/>
      </c>
      <c r="AJ528" s="94" t="str">
        <f aca="false">IF(AI528&lt;&gt;"",VLOOKUP(AI528,$B$5:$L$106,11,0),"")</f>
        <v/>
      </c>
      <c r="AK528" s="102" t="n">
        <f aca="false">AH528</f>
        <v>0</v>
      </c>
      <c r="AM528" s="103" t="n">
        <f aca="false">IF(AG528=$AM$3,IF($AM$4="借方残",AH528+AM177,AM177-AH528),IF(AJ528=$AM$3,IF($AM$4="借方残",AM177-AK528,AK528+AM177),AM177))</f>
        <v>0</v>
      </c>
      <c r="AO528" s="105" t="str">
        <f aca="false">IF($AO$3="","",IF(OR(AG528=$AO$3,AJ528=$AO$3),1,""))</f>
        <v/>
      </c>
      <c r="AP528" s="105" t="str">
        <f aca="false">IF(AO528=1,COUNTIF($AO$6:AO528,"=1"),"")</f>
        <v/>
      </c>
      <c r="AQ528" s="106" t="str">
        <f aca="false">IF($AO$3="","",IF(AG528=$AO$3,"借",IF(AJ528=$AO$3,"貸","")))</f>
        <v/>
      </c>
    </row>
    <row r="529" customFormat="false" ht="12" hidden="false" customHeight="false" outlineLevel="0" collapsed="false">
      <c r="AA529" s="52" t="n">
        <v>524</v>
      </c>
      <c r="AC529" s="52"/>
      <c r="AD529" s="94" t="str">
        <f aca="false">IF(AC529&lt;&gt;"",VLOOKUP(AC529,$P$5:W$120,8,0),"")</f>
        <v/>
      </c>
      <c r="AF529" s="52" t="str">
        <f aca="false">IF(ISERROR(VALUE(MID(AD529,1,3))),"",VALUE(MID(VLOOKUP(VALUE(MID(AD529,1,3)),$P$5:$W$120,4,0),1,3)))</f>
        <v/>
      </c>
      <c r="AG529" s="94" t="str">
        <f aca="false">IF(AF529&lt;&gt;"",VLOOKUP(AF529,$B$5:$L$106,11,0),"")</f>
        <v/>
      </c>
      <c r="AH529" s="88"/>
      <c r="AI529" s="52" t="str">
        <f aca="false">IF(ISERR(VALUE(MID(AD529,1,3))),"",VALUE(MID(VLOOKUP(VALUE(MID(AD529,1,3)),$P$5:$W$120,6,0),1,3)))</f>
        <v/>
      </c>
      <c r="AJ529" s="94" t="str">
        <f aca="false">IF(AI529&lt;&gt;"",VLOOKUP(AI529,$B$5:$L$106,11,0),"")</f>
        <v/>
      </c>
      <c r="AK529" s="102" t="n">
        <f aca="false">AH529</f>
        <v>0</v>
      </c>
      <c r="AM529" s="103" t="n">
        <f aca="false">IF(AG529=$AM$3,IF($AM$4="借方残",AH529+AM178,AM178-AH529),IF(AJ529=$AM$3,IF($AM$4="借方残",AM178-AK529,AK529+AM178),AM178))</f>
        <v>0</v>
      </c>
      <c r="AO529" s="105" t="str">
        <f aca="false">IF($AO$3="","",IF(OR(AG529=$AO$3,AJ529=$AO$3),1,""))</f>
        <v/>
      </c>
      <c r="AP529" s="105" t="str">
        <f aca="false">IF(AO529=1,COUNTIF($AO$6:AO529,"=1"),"")</f>
        <v/>
      </c>
      <c r="AQ529" s="106" t="str">
        <f aca="false">IF($AO$3="","",IF(AG529=$AO$3,"借",IF(AJ529=$AO$3,"貸","")))</f>
        <v/>
      </c>
    </row>
    <row r="530" customFormat="false" ht="12" hidden="false" customHeight="false" outlineLevel="0" collapsed="false">
      <c r="AA530" s="52" t="n">
        <v>525</v>
      </c>
      <c r="AC530" s="52"/>
      <c r="AD530" s="94" t="str">
        <f aca="false">IF(AC530&lt;&gt;"",VLOOKUP(AC530,$P$5:W$120,8,0),"")</f>
        <v/>
      </c>
      <c r="AF530" s="52" t="str">
        <f aca="false">IF(ISERROR(VALUE(MID(AD530,1,3))),"",VALUE(MID(VLOOKUP(VALUE(MID(AD530,1,3)),$P$5:$W$120,4,0),1,3)))</f>
        <v/>
      </c>
      <c r="AG530" s="94" t="str">
        <f aca="false">IF(AF530&lt;&gt;"",VLOOKUP(AF530,$B$5:$L$106,11,0),"")</f>
        <v/>
      </c>
      <c r="AH530" s="88"/>
      <c r="AI530" s="52" t="str">
        <f aca="false">IF(ISERR(VALUE(MID(AD530,1,3))),"",VALUE(MID(VLOOKUP(VALUE(MID(AD530,1,3)),$P$5:$W$120,6,0),1,3)))</f>
        <v/>
      </c>
      <c r="AJ530" s="94" t="str">
        <f aca="false">IF(AI530&lt;&gt;"",VLOOKUP(AI530,$B$5:$L$106,11,0),"")</f>
        <v/>
      </c>
      <c r="AK530" s="102" t="n">
        <f aca="false">AH530</f>
        <v>0</v>
      </c>
      <c r="AM530" s="103" t="n">
        <f aca="false">IF(AG530=$AM$3,IF($AM$4="借方残",AH530+AM179,AM179-AH530),IF(AJ530=$AM$3,IF($AM$4="借方残",AM179-AK530,AK530+AM179),AM179))</f>
        <v>0</v>
      </c>
      <c r="AO530" s="105" t="str">
        <f aca="false">IF($AO$3="","",IF(OR(AG530=$AO$3,AJ530=$AO$3),1,""))</f>
        <v/>
      </c>
      <c r="AP530" s="105" t="str">
        <f aca="false">IF(AO530=1,COUNTIF($AO$6:AO530,"=1"),"")</f>
        <v/>
      </c>
      <c r="AQ530" s="106" t="str">
        <f aca="false">IF($AO$3="","",IF(AG530=$AO$3,"借",IF(AJ530=$AO$3,"貸","")))</f>
        <v/>
      </c>
    </row>
    <row r="531" customFormat="false" ht="12" hidden="false" customHeight="false" outlineLevel="0" collapsed="false">
      <c r="AA531" s="52" t="n">
        <v>526</v>
      </c>
      <c r="AC531" s="52"/>
      <c r="AD531" s="94" t="str">
        <f aca="false">IF(AC531&lt;&gt;"",VLOOKUP(AC531,$P$5:W$120,8,0),"")</f>
        <v/>
      </c>
      <c r="AF531" s="52" t="str">
        <f aca="false">IF(ISERROR(VALUE(MID(AD531,1,3))),"",VALUE(MID(VLOOKUP(VALUE(MID(AD531,1,3)),$P$5:$W$120,4,0),1,3)))</f>
        <v/>
      </c>
      <c r="AG531" s="94" t="str">
        <f aca="false">IF(AF531&lt;&gt;"",VLOOKUP(AF531,$B$5:$L$106,11,0),"")</f>
        <v/>
      </c>
      <c r="AH531" s="88"/>
      <c r="AI531" s="52" t="str">
        <f aca="false">IF(ISERR(VALUE(MID(AD531,1,3))),"",VALUE(MID(VLOOKUP(VALUE(MID(AD531,1,3)),$P$5:$W$120,6,0),1,3)))</f>
        <v/>
      </c>
      <c r="AJ531" s="94" t="str">
        <f aca="false">IF(AI531&lt;&gt;"",VLOOKUP(AI531,$B$5:$L$106,11,0),"")</f>
        <v/>
      </c>
      <c r="AK531" s="102" t="n">
        <f aca="false">AH531</f>
        <v>0</v>
      </c>
      <c r="AM531" s="103" t="n">
        <f aca="false">IF(AG531=$AM$3,IF($AM$4="借方残",AH531+AM180,AM180-AH531),IF(AJ531=$AM$3,IF($AM$4="借方残",AM180-AK531,AK531+AM180),AM180))</f>
        <v>0</v>
      </c>
      <c r="AO531" s="105" t="str">
        <f aca="false">IF($AO$3="","",IF(OR(AG531=$AO$3,AJ531=$AO$3),1,""))</f>
        <v/>
      </c>
      <c r="AP531" s="105" t="str">
        <f aca="false">IF(AO531=1,COUNTIF($AO$6:AO531,"=1"),"")</f>
        <v/>
      </c>
      <c r="AQ531" s="106" t="str">
        <f aca="false">IF($AO$3="","",IF(AG531=$AO$3,"借",IF(AJ531=$AO$3,"貸","")))</f>
        <v/>
      </c>
    </row>
    <row r="532" customFormat="false" ht="12" hidden="false" customHeight="false" outlineLevel="0" collapsed="false">
      <c r="AA532" s="52" t="n">
        <v>527</v>
      </c>
      <c r="AC532" s="52"/>
      <c r="AD532" s="94" t="str">
        <f aca="false">IF(AC532&lt;&gt;"",VLOOKUP(AC532,$P$5:W$120,8,0),"")</f>
        <v/>
      </c>
      <c r="AF532" s="52" t="str">
        <f aca="false">IF(ISERROR(VALUE(MID(AD532,1,3))),"",VALUE(MID(VLOOKUP(VALUE(MID(AD532,1,3)),$P$5:$W$120,4,0),1,3)))</f>
        <v/>
      </c>
      <c r="AG532" s="94" t="str">
        <f aca="false">IF(AF532&lt;&gt;"",VLOOKUP(AF532,$B$5:$L$106,11,0),"")</f>
        <v/>
      </c>
      <c r="AH532" s="88"/>
      <c r="AI532" s="52" t="str">
        <f aca="false">IF(ISERR(VALUE(MID(AD532,1,3))),"",VALUE(MID(VLOOKUP(VALUE(MID(AD532,1,3)),$P$5:$W$120,6,0),1,3)))</f>
        <v/>
      </c>
      <c r="AJ532" s="94" t="str">
        <f aca="false">IF(AI532&lt;&gt;"",VLOOKUP(AI532,$B$5:$L$106,11,0),"")</f>
        <v/>
      </c>
      <c r="AK532" s="102" t="n">
        <f aca="false">AH532</f>
        <v>0</v>
      </c>
      <c r="AM532" s="103" t="n">
        <f aca="false">IF(AG532=$AM$3,IF($AM$4="借方残",AH532+AM181,AM181-AH532),IF(AJ532=$AM$3,IF($AM$4="借方残",AM181-AK532,AK532+AM181),AM181))</f>
        <v>0</v>
      </c>
      <c r="AO532" s="105" t="str">
        <f aca="false">IF($AO$3="","",IF(OR(AG532=$AO$3,AJ532=$AO$3),1,""))</f>
        <v/>
      </c>
      <c r="AP532" s="105" t="str">
        <f aca="false">IF(AO532=1,COUNTIF($AO$6:AO532,"=1"),"")</f>
        <v/>
      </c>
      <c r="AQ532" s="106" t="str">
        <f aca="false">IF($AO$3="","",IF(AG532=$AO$3,"借",IF(AJ532=$AO$3,"貸","")))</f>
        <v/>
      </c>
    </row>
    <row r="533" customFormat="false" ht="12" hidden="false" customHeight="false" outlineLevel="0" collapsed="false">
      <c r="AA533" s="52" t="n">
        <v>528</v>
      </c>
      <c r="AC533" s="52"/>
      <c r="AD533" s="94" t="str">
        <f aca="false">IF(AC533&lt;&gt;"",VLOOKUP(AC533,$P$5:W$120,8,0),"")</f>
        <v/>
      </c>
      <c r="AF533" s="52" t="str">
        <f aca="false">IF(ISERROR(VALUE(MID(AD533,1,3))),"",VALUE(MID(VLOOKUP(VALUE(MID(AD533,1,3)),$P$5:$W$120,4,0),1,3)))</f>
        <v/>
      </c>
      <c r="AG533" s="94" t="str">
        <f aca="false">IF(AF533&lt;&gt;"",VLOOKUP(AF533,$B$5:$L$106,11,0),"")</f>
        <v/>
      </c>
      <c r="AH533" s="88"/>
      <c r="AI533" s="52" t="str">
        <f aca="false">IF(ISERR(VALUE(MID(AD533,1,3))),"",VALUE(MID(VLOOKUP(VALUE(MID(AD533,1,3)),$P$5:$W$120,6,0),1,3)))</f>
        <v/>
      </c>
      <c r="AJ533" s="94" t="str">
        <f aca="false">IF(AI533&lt;&gt;"",VLOOKUP(AI533,$B$5:$L$106,11,0),"")</f>
        <v/>
      </c>
      <c r="AK533" s="102" t="n">
        <f aca="false">AH533</f>
        <v>0</v>
      </c>
      <c r="AM533" s="103" t="n">
        <f aca="false">IF(AG533=$AM$3,IF($AM$4="借方残",AH533+AM182,AM182-AH533),IF(AJ533=$AM$3,IF($AM$4="借方残",AM182-AK533,AK533+AM182),AM182))</f>
        <v>0</v>
      </c>
      <c r="AO533" s="105" t="str">
        <f aca="false">IF($AO$3="","",IF(OR(AG533=$AO$3,AJ533=$AO$3),1,""))</f>
        <v/>
      </c>
      <c r="AP533" s="105" t="str">
        <f aca="false">IF(AO533=1,COUNTIF($AO$6:AO533,"=1"),"")</f>
        <v/>
      </c>
      <c r="AQ533" s="106" t="str">
        <f aca="false">IF($AO$3="","",IF(AG533=$AO$3,"借",IF(AJ533=$AO$3,"貸","")))</f>
        <v/>
      </c>
    </row>
    <row r="534" customFormat="false" ht="12" hidden="false" customHeight="false" outlineLevel="0" collapsed="false">
      <c r="AA534" s="52" t="n">
        <v>529</v>
      </c>
      <c r="AC534" s="52"/>
      <c r="AD534" s="94" t="str">
        <f aca="false">IF(AC534&lt;&gt;"",VLOOKUP(AC534,$P$5:W$120,8,0),"")</f>
        <v/>
      </c>
      <c r="AF534" s="52" t="str">
        <f aca="false">IF(ISERROR(VALUE(MID(AD534,1,3))),"",VALUE(MID(VLOOKUP(VALUE(MID(AD534,1,3)),$P$5:$W$120,4,0),1,3)))</f>
        <v/>
      </c>
      <c r="AG534" s="94" t="str">
        <f aca="false">IF(AF534&lt;&gt;"",VLOOKUP(AF534,$B$5:$L$106,11,0),"")</f>
        <v/>
      </c>
      <c r="AH534" s="88"/>
      <c r="AI534" s="52" t="str">
        <f aca="false">IF(ISERR(VALUE(MID(AD534,1,3))),"",VALUE(MID(VLOOKUP(VALUE(MID(AD534,1,3)),$P$5:$W$120,6,0),1,3)))</f>
        <v/>
      </c>
      <c r="AJ534" s="94" t="str">
        <f aca="false">IF(AI534&lt;&gt;"",VLOOKUP(AI534,$B$5:$L$106,11,0),"")</f>
        <v/>
      </c>
      <c r="AK534" s="102" t="n">
        <f aca="false">AH534</f>
        <v>0</v>
      </c>
      <c r="AM534" s="103" t="n">
        <f aca="false">IF(AG534=$AM$3,IF($AM$4="借方残",AH534+AM183,AM183-AH534),IF(AJ534=$AM$3,IF($AM$4="借方残",AM183-AK534,AK534+AM183),AM183))</f>
        <v>0</v>
      </c>
      <c r="AO534" s="105" t="str">
        <f aca="false">IF($AO$3="","",IF(OR(AG534=$AO$3,AJ534=$AO$3),1,""))</f>
        <v/>
      </c>
      <c r="AP534" s="105" t="str">
        <f aca="false">IF(AO534=1,COUNTIF($AO$6:AO534,"=1"),"")</f>
        <v/>
      </c>
      <c r="AQ534" s="106" t="str">
        <f aca="false">IF($AO$3="","",IF(AG534=$AO$3,"借",IF(AJ534=$AO$3,"貸","")))</f>
        <v/>
      </c>
    </row>
    <row r="535" customFormat="false" ht="12" hidden="false" customHeight="false" outlineLevel="0" collapsed="false">
      <c r="AA535" s="52" t="n">
        <v>530</v>
      </c>
      <c r="AC535" s="52"/>
      <c r="AD535" s="94" t="str">
        <f aca="false">IF(AC535&lt;&gt;"",VLOOKUP(AC535,$P$5:W$120,8,0),"")</f>
        <v/>
      </c>
      <c r="AF535" s="52" t="str">
        <f aca="false">IF(ISERROR(VALUE(MID(AD535,1,3))),"",VALUE(MID(VLOOKUP(VALUE(MID(AD535,1,3)),$P$5:$W$120,4,0),1,3)))</f>
        <v/>
      </c>
      <c r="AG535" s="94" t="str">
        <f aca="false">IF(AF535&lt;&gt;"",VLOOKUP(AF535,$B$5:$L$106,11,0),"")</f>
        <v/>
      </c>
      <c r="AH535" s="88"/>
      <c r="AI535" s="52" t="str">
        <f aca="false">IF(ISERR(VALUE(MID(AD535,1,3))),"",VALUE(MID(VLOOKUP(VALUE(MID(AD535,1,3)),$P$5:$W$120,6,0),1,3)))</f>
        <v/>
      </c>
      <c r="AJ535" s="94" t="str">
        <f aca="false">IF(AI535&lt;&gt;"",VLOOKUP(AI535,$B$5:$L$106,11,0),"")</f>
        <v/>
      </c>
      <c r="AK535" s="102" t="n">
        <f aca="false">AH535</f>
        <v>0</v>
      </c>
      <c r="AM535" s="103" t="n">
        <f aca="false">IF(AG535=$AM$3,IF($AM$4="借方残",AH535+AM184,AM184-AH535),IF(AJ535=$AM$3,IF($AM$4="借方残",AM184-AK535,AK535+AM184),AM184))</f>
        <v>0</v>
      </c>
      <c r="AO535" s="105" t="str">
        <f aca="false">IF($AO$3="","",IF(OR(AG535=$AO$3,AJ535=$AO$3),1,""))</f>
        <v/>
      </c>
      <c r="AP535" s="105" t="str">
        <f aca="false">IF(AO535=1,COUNTIF($AO$6:AO535,"=1"),"")</f>
        <v/>
      </c>
      <c r="AQ535" s="106" t="str">
        <f aca="false">IF($AO$3="","",IF(AG535=$AO$3,"借",IF(AJ535=$AO$3,"貸","")))</f>
        <v/>
      </c>
    </row>
    <row r="536" customFormat="false" ht="12" hidden="false" customHeight="false" outlineLevel="0" collapsed="false">
      <c r="AA536" s="52" t="n">
        <v>531</v>
      </c>
      <c r="AC536" s="52"/>
      <c r="AD536" s="94" t="str">
        <f aca="false">IF(AC536&lt;&gt;"",VLOOKUP(AC536,$P$5:W$120,8,0),"")</f>
        <v/>
      </c>
      <c r="AF536" s="52" t="str">
        <f aca="false">IF(ISERROR(VALUE(MID(AD536,1,3))),"",VALUE(MID(VLOOKUP(VALUE(MID(AD536,1,3)),$P$5:$W$120,4,0),1,3)))</f>
        <v/>
      </c>
      <c r="AG536" s="94" t="str">
        <f aca="false">IF(AF536&lt;&gt;"",VLOOKUP(AF536,$B$5:$L$106,11,0),"")</f>
        <v/>
      </c>
      <c r="AH536" s="88"/>
      <c r="AI536" s="52" t="str">
        <f aca="false">IF(ISERR(VALUE(MID(AD536,1,3))),"",VALUE(MID(VLOOKUP(VALUE(MID(AD536,1,3)),$P$5:$W$120,6,0),1,3)))</f>
        <v/>
      </c>
      <c r="AJ536" s="94" t="str">
        <f aca="false">IF(AI536&lt;&gt;"",VLOOKUP(AI536,$B$5:$L$106,11,0),"")</f>
        <v/>
      </c>
      <c r="AK536" s="102" t="n">
        <f aca="false">AH536</f>
        <v>0</v>
      </c>
      <c r="AM536" s="103" t="n">
        <f aca="false">IF(AG536=$AM$3,IF($AM$4="借方残",AH536+AM185,AM185-AH536),IF(AJ536=$AM$3,IF($AM$4="借方残",AM185-AK536,AK536+AM185),AM185))</f>
        <v>0</v>
      </c>
      <c r="AO536" s="105" t="str">
        <f aca="false">IF($AO$3="","",IF(OR(AG536=$AO$3,AJ536=$AO$3),1,""))</f>
        <v/>
      </c>
      <c r="AP536" s="105" t="str">
        <f aca="false">IF(AO536=1,COUNTIF($AO$6:AO536,"=1"),"")</f>
        <v/>
      </c>
      <c r="AQ536" s="106" t="str">
        <f aca="false">IF($AO$3="","",IF(AG536=$AO$3,"借",IF(AJ536=$AO$3,"貸","")))</f>
        <v/>
      </c>
    </row>
    <row r="537" customFormat="false" ht="12" hidden="false" customHeight="false" outlineLevel="0" collapsed="false">
      <c r="AA537" s="52" t="n">
        <v>532</v>
      </c>
      <c r="AC537" s="52"/>
      <c r="AD537" s="94" t="str">
        <f aca="false">IF(AC537&lt;&gt;"",VLOOKUP(AC537,$P$5:W$120,8,0),"")</f>
        <v/>
      </c>
      <c r="AF537" s="52" t="str">
        <f aca="false">IF(ISERROR(VALUE(MID(AD537,1,3))),"",VALUE(MID(VLOOKUP(VALUE(MID(AD537,1,3)),$P$5:$W$120,4,0),1,3)))</f>
        <v/>
      </c>
      <c r="AG537" s="94" t="str">
        <f aca="false">IF(AF537&lt;&gt;"",VLOOKUP(AF537,$B$5:$L$106,11,0),"")</f>
        <v/>
      </c>
      <c r="AH537" s="88"/>
      <c r="AI537" s="52" t="str">
        <f aca="false">IF(ISERR(VALUE(MID(AD537,1,3))),"",VALUE(MID(VLOOKUP(VALUE(MID(AD537,1,3)),$P$5:$W$120,6,0),1,3)))</f>
        <v/>
      </c>
      <c r="AJ537" s="94" t="str">
        <f aca="false">IF(AI537&lt;&gt;"",VLOOKUP(AI537,$B$5:$L$106,11,0),"")</f>
        <v/>
      </c>
      <c r="AK537" s="102" t="n">
        <f aca="false">AH537</f>
        <v>0</v>
      </c>
      <c r="AM537" s="103" t="n">
        <f aca="false">IF(AG537=$AM$3,IF($AM$4="借方残",AH537+AM186,AM186-AH537),IF(AJ537=$AM$3,IF($AM$4="借方残",AM186-AK537,AK537+AM186),AM186))</f>
        <v>0</v>
      </c>
      <c r="AO537" s="105" t="str">
        <f aca="false">IF($AO$3="","",IF(OR(AG537=$AO$3,AJ537=$AO$3),1,""))</f>
        <v/>
      </c>
      <c r="AP537" s="105" t="str">
        <f aca="false">IF(AO537=1,COUNTIF($AO$6:AO537,"=1"),"")</f>
        <v/>
      </c>
      <c r="AQ537" s="106" t="str">
        <f aca="false">IF($AO$3="","",IF(AG537=$AO$3,"借",IF(AJ537=$AO$3,"貸","")))</f>
        <v/>
      </c>
    </row>
    <row r="538" customFormat="false" ht="12" hidden="false" customHeight="false" outlineLevel="0" collapsed="false">
      <c r="AA538" s="52" t="n">
        <v>533</v>
      </c>
      <c r="AC538" s="52"/>
      <c r="AD538" s="94" t="str">
        <f aca="false">IF(AC538&lt;&gt;"",VLOOKUP(AC538,$P$5:W$120,8,0),"")</f>
        <v/>
      </c>
      <c r="AF538" s="52" t="str">
        <f aca="false">IF(ISERROR(VALUE(MID(AD538,1,3))),"",VALUE(MID(VLOOKUP(VALUE(MID(AD538,1,3)),$P$5:$W$120,4,0),1,3)))</f>
        <v/>
      </c>
      <c r="AG538" s="94" t="str">
        <f aca="false">IF(AF538&lt;&gt;"",VLOOKUP(AF538,$B$5:$L$106,11,0),"")</f>
        <v/>
      </c>
      <c r="AH538" s="88"/>
      <c r="AI538" s="52" t="str">
        <f aca="false">IF(ISERR(VALUE(MID(AD538,1,3))),"",VALUE(MID(VLOOKUP(VALUE(MID(AD538,1,3)),$P$5:$W$120,6,0),1,3)))</f>
        <v/>
      </c>
      <c r="AJ538" s="94" t="str">
        <f aca="false">IF(AI538&lt;&gt;"",VLOOKUP(AI538,$B$5:$L$106,11,0),"")</f>
        <v/>
      </c>
      <c r="AK538" s="102" t="n">
        <f aca="false">AH538</f>
        <v>0</v>
      </c>
      <c r="AM538" s="103" t="n">
        <f aca="false">IF(AG538=$AM$3,IF($AM$4="借方残",AH538+AM187,AM187-AH538),IF(AJ538=$AM$3,IF($AM$4="借方残",AM187-AK538,AK538+AM187),AM187))</f>
        <v>0</v>
      </c>
      <c r="AO538" s="105" t="str">
        <f aca="false">IF($AO$3="","",IF(OR(AG538=$AO$3,AJ538=$AO$3),1,""))</f>
        <v/>
      </c>
      <c r="AP538" s="105" t="str">
        <f aca="false">IF(AO538=1,COUNTIF($AO$6:AO538,"=1"),"")</f>
        <v/>
      </c>
      <c r="AQ538" s="106" t="str">
        <f aca="false">IF($AO$3="","",IF(AG538=$AO$3,"借",IF(AJ538=$AO$3,"貸","")))</f>
        <v/>
      </c>
    </row>
    <row r="539" customFormat="false" ht="12" hidden="false" customHeight="false" outlineLevel="0" collapsed="false">
      <c r="AA539" s="52" t="n">
        <v>534</v>
      </c>
      <c r="AC539" s="52"/>
      <c r="AD539" s="94" t="str">
        <f aca="false">IF(AC539&lt;&gt;"",VLOOKUP(AC539,$P$5:W$120,8,0),"")</f>
        <v/>
      </c>
      <c r="AF539" s="52" t="str">
        <f aca="false">IF(ISERROR(VALUE(MID(AD539,1,3))),"",VALUE(MID(VLOOKUP(VALUE(MID(AD539,1,3)),$P$5:$W$120,4,0),1,3)))</f>
        <v/>
      </c>
      <c r="AG539" s="94" t="str">
        <f aca="false">IF(AF539&lt;&gt;"",VLOOKUP(AF539,$B$5:$L$106,11,0),"")</f>
        <v/>
      </c>
      <c r="AH539" s="88"/>
      <c r="AI539" s="52" t="str">
        <f aca="false">IF(ISERR(VALUE(MID(AD539,1,3))),"",VALUE(MID(VLOOKUP(VALUE(MID(AD539,1,3)),$P$5:$W$120,6,0),1,3)))</f>
        <v/>
      </c>
      <c r="AJ539" s="94" t="str">
        <f aca="false">IF(AI539&lt;&gt;"",VLOOKUP(AI539,$B$5:$L$106,11,0),"")</f>
        <v/>
      </c>
      <c r="AK539" s="102" t="n">
        <f aca="false">AH539</f>
        <v>0</v>
      </c>
      <c r="AM539" s="103" t="n">
        <f aca="false">IF(AG539=$AM$3,IF($AM$4="借方残",AH539+AM188,AM188-AH539),IF(AJ539=$AM$3,IF($AM$4="借方残",AM188-AK539,AK539+AM188),AM188))</f>
        <v>0</v>
      </c>
      <c r="AO539" s="105" t="str">
        <f aca="false">IF($AO$3="","",IF(OR(AG539=$AO$3,AJ539=$AO$3),1,""))</f>
        <v/>
      </c>
      <c r="AP539" s="105" t="str">
        <f aca="false">IF(AO539=1,COUNTIF($AO$6:AO539,"=1"),"")</f>
        <v/>
      </c>
      <c r="AQ539" s="106" t="str">
        <f aca="false">IF($AO$3="","",IF(AG539=$AO$3,"借",IF(AJ539=$AO$3,"貸","")))</f>
        <v/>
      </c>
    </row>
    <row r="540" customFormat="false" ht="12" hidden="false" customHeight="false" outlineLevel="0" collapsed="false">
      <c r="AA540" s="52" t="n">
        <v>535</v>
      </c>
      <c r="AC540" s="52"/>
      <c r="AD540" s="94" t="str">
        <f aca="false">IF(AC540&lt;&gt;"",VLOOKUP(AC540,$P$5:W$120,8,0),"")</f>
        <v/>
      </c>
      <c r="AF540" s="52" t="str">
        <f aca="false">IF(ISERROR(VALUE(MID(AD540,1,3))),"",VALUE(MID(VLOOKUP(VALUE(MID(AD540,1,3)),$P$5:$W$120,4,0),1,3)))</f>
        <v/>
      </c>
      <c r="AG540" s="94" t="str">
        <f aca="false">IF(AF540&lt;&gt;"",VLOOKUP(AF540,$B$5:$L$106,11,0),"")</f>
        <v/>
      </c>
      <c r="AH540" s="88"/>
      <c r="AI540" s="52" t="str">
        <f aca="false">IF(ISERR(VALUE(MID(AD540,1,3))),"",VALUE(MID(VLOOKUP(VALUE(MID(AD540,1,3)),$P$5:$W$120,6,0),1,3)))</f>
        <v/>
      </c>
      <c r="AJ540" s="94" t="str">
        <f aca="false">IF(AI540&lt;&gt;"",VLOOKUP(AI540,$B$5:$L$106,11,0),"")</f>
        <v/>
      </c>
      <c r="AK540" s="102" t="n">
        <f aca="false">AH540</f>
        <v>0</v>
      </c>
      <c r="AM540" s="103" t="n">
        <f aca="false">IF(AG540=$AM$3,IF($AM$4="借方残",AH540+AM189,AM189-AH540),IF(AJ540=$AM$3,IF($AM$4="借方残",AM189-AK540,AK540+AM189),AM189))</f>
        <v>0</v>
      </c>
      <c r="AO540" s="105" t="str">
        <f aca="false">IF($AO$3="","",IF(OR(AG540=$AO$3,AJ540=$AO$3),1,""))</f>
        <v/>
      </c>
      <c r="AP540" s="105" t="str">
        <f aca="false">IF(AO540=1,COUNTIF($AO$6:AO540,"=1"),"")</f>
        <v/>
      </c>
      <c r="AQ540" s="106" t="str">
        <f aca="false">IF($AO$3="","",IF(AG540=$AO$3,"借",IF(AJ540=$AO$3,"貸","")))</f>
        <v/>
      </c>
    </row>
    <row r="541" customFormat="false" ht="12" hidden="false" customHeight="false" outlineLevel="0" collapsed="false">
      <c r="AA541" s="52" t="n">
        <v>536</v>
      </c>
      <c r="AC541" s="52"/>
      <c r="AD541" s="94" t="str">
        <f aca="false">IF(AC541&lt;&gt;"",VLOOKUP(AC541,$P$5:W$120,8,0),"")</f>
        <v/>
      </c>
      <c r="AF541" s="52" t="str">
        <f aca="false">IF(ISERROR(VALUE(MID(AD541,1,3))),"",VALUE(MID(VLOOKUP(VALUE(MID(AD541,1,3)),$P$5:$W$120,4,0),1,3)))</f>
        <v/>
      </c>
      <c r="AG541" s="94" t="str">
        <f aca="false">IF(AF541&lt;&gt;"",VLOOKUP(AF541,$B$5:$L$106,11,0),"")</f>
        <v/>
      </c>
      <c r="AH541" s="88"/>
      <c r="AI541" s="52" t="str">
        <f aca="false">IF(ISERR(VALUE(MID(AD541,1,3))),"",VALUE(MID(VLOOKUP(VALUE(MID(AD541,1,3)),$P$5:$W$120,6,0),1,3)))</f>
        <v/>
      </c>
      <c r="AJ541" s="94" t="str">
        <f aca="false">IF(AI541&lt;&gt;"",VLOOKUP(AI541,$B$5:$L$106,11,0),"")</f>
        <v/>
      </c>
      <c r="AK541" s="102" t="n">
        <f aca="false">AH541</f>
        <v>0</v>
      </c>
      <c r="AM541" s="103" t="n">
        <f aca="false">IF(AG541=$AM$3,IF($AM$4="借方残",AH541+AM190,AM190-AH541),IF(AJ541=$AM$3,IF($AM$4="借方残",AM190-AK541,AK541+AM190),AM190))</f>
        <v>0</v>
      </c>
      <c r="AO541" s="105" t="str">
        <f aca="false">IF($AO$3="","",IF(OR(AG541=$AO$3,AJ541=$AO$3),1,""))</f>
        <v/>
      </c>
      <c r="AP541" s="105" t="str">
        <f aca="false">IF(AO541=1,COUNTIF($AO$6:AO541,"=1"),"")</f>
        <v/>
      </c>
      <c r="AQ541" s="106" t="str">
        <f aca="false">IF($AO$3="","",IF(AG541=$AO$3,"借",IF(AJ541=$AO$3,"貸","")))</f>
        <v/>
      </c>
    </row>
    <row r="542" customFormat="false" ht="12" hidden="false" customHeight="false" outlineLevel="0" collapsed="false">
      <c r="AA542" s="52" t="n">
        <v>537</v>
      </c>
      <c r="AC542" s="52"/>
      <c r="AD542" s="94" t="str">
        <f aca="false">IF(AC542&lt;&gt;"",VLOOKUP(AC542,$P$5:W$120,8,0),"")</f>
        <v/>
      </c>
      <c r="AF542" s="52" t="str">
        <f aca="false">IF(ISERROR(VALUE(MID(AD542,1,3))),"",VALUE(MID(VLOOKUP(VALUE(MID(AD542,1,3)),$P$5:$W$120,4,0),1,3)))</f>
        <v/>
      </c>
      <c r="AG542" s="94" t="str">
        <f aca="false">IF(AF542&lt;&gt;"",VLOOKUP(AF542,$B$5:$L$106,11,0),"")</f>
        <v/>
      </c>
      <c r="AH542" s="88"/>
      <c r="AI542" s="52" t="str">
        <f aca="false">IF(ISERR(VALUE(MID(AD542,1,3))),"",VALUE(MID(VLOOKUP(VALUE(MID(AD542,1,3)),$P$5:$W$120,6,0),1,3)))</f>
        <v/>
      </c>
      <c r="AJ542" s="94" t="str">
        <f aca="false">IF(AI542&lt;&gt;"",VLOOKUP(AI542,$B$5:$L$106,11,0),"")</f>
        <v/>
      </c>
      <c r="AK542" s="102" t="n">
        <f aca="false">AH542</f>
        <v>0</v>
      </c>
      <c r="AM542" s="103" t="n">
        <f aca="false">IF(AG542=$AM$3,IF($AM$4="借方残",AH542+AM191,AM191-AH542),IF(AJ542=$AM$3,IF($AM$4="借方残",AM191-AK542,AK542+AM191),AM191))</f>
        <v>0</v>
      </c>
      <c r="AO542" s="105" t="str">
        <f aca="false">IF($AO$3="","",IF(OR(AG542=$AO$3,AJ542=$AO$3),1,""))</f>
        <v/>
      </c>
      <c r="AP542" s="105" t="str">
        <f aca="false">IF(AO542=1,COUNTIF($AO$6:AO542,"=1"),"")</f>
        <v/>
      </c>
      <c r="AQ542" s="106" t="str">
        <f aca="false">IF($AO$3="","",IF(AG542=$AO$3,"借",IF(AJ542=$AO$3,"貸","")))</f>
        <v/>
      </c>
    </row>
    <row r="543" customFormat="false" ht="12" hidden="false" customHeight="false" outlineLevel="0" collapsed="false">
      <c r="AA543" s="52" t="n">
        <v>538</v>
      </c>
      <c r="AC543" s="52"/>
      <c r="AD543" s="94" t="str">
        <f aca="false">IF(AC543&lt;&gt;"",VLOOKUP(AC543,$P$5:W$120,8,0),"")</f>
        <v/>
      </c>
      <c r="AF543" s="52" t="str">
        <f aca="false">IF(ISERROR(VALUE(MID(AD543,1,3))),"",VALUE(MID(VLOOKUP(VALUE(MID(AD543,1,3)),$P$5:$W$120,4,0),1,3)))</f>
        <v/>
      </c>
      <c r="AG543" s="94" t="str">
        <f aca="false">IF(AF543&lt;&gt;"",VLOOKUP(AF543,$B$5:$L$106,11,0),"")</f>
        <v/>
      </c>
      <c r="AH543" s="88"/>
      <c r="AI543" s="52" t="str">
        <f aca="false">IF(ISERR(VALUE(MID(AD543,1,3))),"",VALUE(MID(VLOOKUP(VALUE(MID(AD543,1,3)),$P$5:$W$120,6,0),1,3)))</f>
        <v/>
      </c>
      <c r="AJ543" s="94" t="str">
        <f aca="false">IF(AI543&lt;&gt;"",VLOOKUP(AI543,$B$5:$L$106,11,0),"")</f>
        <v/>
      </c>
      <c r="AK543" s="102" t="n">
        <f aca="false">AH543</f>
        <v>0</v>
      </c>
      <c r="AM543" s="103" t="n">
        <f aca="false">IF(AG543=$AM$3,IF($AM$4="借方残",AH543+AM192,AM192-AH543),IF(AJ543=$AM$3,IF($AM$4="借方残",AM192-AK543,AK543+AM192),AM192))</f>
        <v>0</v>
      </c>
      <c r="AO543" s="105" t="str">
        <f aca="false">IF($AO$3="","",IF(OR(AG543=$AO$3,AJ543=$AO$3),1,""))</f>
        <v/>
      </c>
      <c r="AP543" s="105" t="str">
        <f aca="false">IF(AO543=1,COUNTIF($AO$6:AO543,"=1"),"")</f>
        <v/>
      </c>
      <c r="AQ543" s="106" t="str">
        <f aca="false">IF($AO$3="","",IF(AG543=$AO$3,"借",IF(AJ543=$AO$3,"貸","")))</f>
        <v/>
      </c>
    </row>
    <row r="544" customFormat="false" ht="12" hidden="false" customHeight="false" outlineLevel="0" collapsed="false">
      <c r="AA544" s="52" t="n">
        <v>539</v>
      </c>
      <c r="AC544" s="52"/>
      <c r="AD544" s="94" t="str">
        <f aca="false">IF(AC544&lt;&gt;"",VLOOKUP(AC544,$P$5:W$120,8,0),"")</f>
        <v/>
      </c>
      <c r="AF544" s="52" t="str">
        <f aca="false">IF(ISERROR(VALUE(MID(AD544,1,3))),"",VALUE(MID(VLOOKUP(VALUE(MID(AD544,1,3)),$P$5:$W$120,4,0),1,3)))</f>
        <v/>
      </c>
      <c r="AG544" s="94" t="str">
        <f aca="false">IF(AF544&lt;&gt;"",VLOOKUP(AF544,$B$5:$L$106,11,0),"")</f>
        <v/>
      </c>
      <c r="AH544" s="88"/>
      <c r="AI544" s="52" t="str">
        <f aca="false">IF(ISERR(VALUE(MID(AD544,1,3))),"",VALUE(MID(VLOOKUP(VALUE(MID(AD544,1,3)),$P$5:$W$120,6,0),1,3)))</f>
        <v/>
      </c>
      <c r="AJ544" s="94" t="str">
        <f aca="false">IF(AI544&lt;&gt;"",VLOOKUP(AI544,$B$5:$L$106,11,0),"")</f>
        <v/>
      </c>
      <c r="AK544" s="102" t="n">
        <f aca="false">AH544</f>
        <v>0</v>
      </c>
      <c r="AM544" s="103" t="n">
        <f aca="false">IF(AG544=$AM$3,IF($AM$4="借方残",AH544+AM193,AM193-AH544),IF(AJ544=$AM$3,IF($AM$4="借方残",AM193-AK544,AK544+AM193),AM193))</f>
        <v>0</v>
      </c>
      <c r="AO544" s="105" t="str">
        <f aca="false">IF($AO$3="","",IF(OR(AG544=$AO$3,AJ544=$AO$3),1,""))</f>
        <v/>
      </c>
      <c r="AP544" s="105" t="str">
        <f aca="false">IF(AO544=1,COUNTIF($AO$6:AO544,"=1"),"")</f>
        <v/>
      </c>
      <c r="AQ544" s="106" t="str">
        <f aca="false">IF($AO$3="","",IF(AG544=$AO$3,"借",IF(AJ544=$AO$3,"貸","")))</f>
        <v/>
      </c>
    </row>
    <row r="545" customFormat="false" ht="12" hidden="false" customHeight="false" outlineLevel="0" collapsed="false">
      <c r="AA545" s="52" t="n">
        <v>540</v>
      </c>
      <c r="AC545" s="52"/>
      <c r="AD545" s="94" t="str">
        <f aca="false">IF(AC545&lt;&gt;"",VLOOKUP(AC545,$P$5:W$120,8,0),"")</f>
        <v/>
      </c>
      <c r="AF545" s="52" t="str">
        <f aca="false">IF(ISERROR(VALUE(MID(AD545,1,3))),"",VALUE(MID(VLOOKUP(VALUE(MID(AD545,1,3)),$P$5:$W$120,4,0),1,3)))</f>
        <v/>
      </c>
      <c r="AG545" s="94" t="str">
        <f aca="false">IF(AF545&lt;&gt;"",VLOOKUP(AF545,$B$5:$L$106,11,0),"")</f>
        <v/>
      </c>
      <c r="AH545" s="88"/>
      <c r="AI545" s="52" t="str">
        <f aca="false">IF(ISERR(VALUE(MID(AD545,1,3))),"",VALUE(MID(VLOOKUP(VALUE(MID(AD545,1,3)),$P$5:$W$120,6,0),1,3)))</f>
        <v/>
      </c>
      <c r="AJ545" s="94" t="str">
        <f aca="false">IF(AI545&lt;&gt;"",VLOOKUP(AI545,$B$5:$L$106,11,0),"")</f>
        <v/>
      </c>
      <c r="AK545" s="102" t="n">
        <f aca="false">AH545</f>
        <v>0</v>
      </c>
      <c r="AM545" s="103" t="n">
        <f aca="false">IF(AG545=$AM$3,IF($AM$4="借方残",AH545+AM194,AM194-AH545),IF(AJ545=$AM$3,IF($AM$4="借方残",AM194-AK545,AK545+AM194),AM194))</f>
        <v>0</v>
      </c>
      <c r="AO545" s="105" t="str">
        <f aca="false">IF($AO$3="","",IF(OR(AG545=$AO$3,AJ545=$AO$3),1,""))</f>
        <v/>
      </c>
      <c r="AP545" s="105" t="str">
        <f aca="false">IF(AO545=1,COUNTIF($AO$6:AO545,"=1"),"")</f>
        <v/>
      </c>
      <c r="AQ545" s="106" t="str">
        <f aca="false">IF($AO$3="","",IF(AG545=$AO$3,"借",IF(AJ545=$AO$3,"貸","")))</f>
        <v/>
      </c>
    </row>
    <row r="546" customFormat="false" ht="12" hidden="false" customHeight="false" outlineLevel="0" collapsed="false">
      <c r="AA546" s="52" t="n">
        <v>541</v>
      </c>
      <c r="AC546" s="52"/>
      <c r="AD546" s="94" t="str">
        <f aca="false">IF(AC546&lt;&gt;"",VLOOKUP(AC546,$P$5:W$120,8,0),"")</f>
        <v/>
      </c>
      <c r="AF546" s="52" t="str">
        <f aca="false">IF(ISERROR(VALUE(MID(AD546,1,3))),"",VALUE(MID(VLOOKUP(VALUE(MID(AD546,1,3)),$P$5:$W$120,4,0),1,3)))</f>
        <v/>
      </c>
      <c r="AG546" s="94" t="str">
        <f aca="false">IF(AF546&lt;&gt;"",VLOOKUP(AF546,$B$5:$L$106,11,0),"")</f>
        <v/>
      </c>
      <c r="AH546" s="88"/>
      <c r="AI546" s="52" t="str">
        <f aca="false">IF(ISERR(VALUE(MID(AD546,1,3))),"",VALUE(MID(VLOOKUP(VALUE(MID(AD546,1,3)),$P$5:$W$120,6,0),1,3)))</f>
        <v/>
      </c>
      <c r="AJ546" s="94" t="str">
        <f aca="false">IF(AI546&lt;&gt;"",VLOOKUP(AI546,$B$5:$L$106,11,0),"")</f>
        <v/>
      </c>
      <c r="AK546" s="102" t="n">
        <f aca="false">AH546</f>
        <v>0</v>
      </c>
      <c r="AM546" s="103" t="n">
        <f aca="false">IF(AG546=$AM$3,IF($AM$4="借方残",AH546+AM195,AM195-AH546),IF(AJ546=$AM$3,IF($AM$4="借方残",AM195-AK546,AK546+AM195),AM195))</f>
        <v>0</v>
      </c>
      <c r="AO546" s="105" t="str">
        <f aca="false">IF($AO$3="","",IF(OR(AG546=$AO$3,AJ546=$AO$3),1,""))</f>
        <v/>
      </c>
      <c r="AP546" s="105" t="str">
        <f aca="false">IF(AO546=1,COUNTIF($AO$6:AO546,"=1"),"")</f>
        <v/>
      </c>
      <c r="AQ546" s="106" t="str">
        <f aca="false">IF($AO$3="","",IF(AG546=$AO$3,"借",IF(AJ546=$AO$3,"貸","")))</f>
        <v/>
      </c>
    </row>
    <row r="547" customFormat="false" ht="12" hidden="false" customHeight="false" outlineLevel="0" collapsed="false">
      <c r="AA547" s="52" t="n">
        <v>542</v>
      </c>
      <c r="AC547" s="52"/>
      <c r="AD547" s="94" t="str">
        <f aca="false">IF(AC547&lt;&gt;"",VLOOKUP(AC547,$P$5:W$120,8,0),"")</f>
        <v/>
      </c>
      <c r="AF547" s="52" t="str">
        <f aca="false">IF(ISERROR(VALUE(MID(AD547,1,3))),"",VALUE(MID(VLOOKUP(VALUE(MID(AD547,1,3)),$P$5:$W$120,4,0),1,3)))</f>
        <v/>
      </c>
      <c r="AG547" s="94" t="str">
        <f aca="false">IF(AF547&lt;&gt;"",VLOOKUP(AF547,$B$5:$L$106,11,0),"")</f>
        <v/>
      </c>
      <c r="AH547" s="88"/>
      <c r="AI547" s="52" t="str">
        <f aca="false">IF(ISERR(VALUE(MID(AD547,1,3))),"",VALUE(MID(VLOOKUP(VALUE(MID(AD547,1,3)),$P$5:$W$120,6,0),1,3)))</f>
        <v/>
      </c>
      <c r="AJ547" s="94" t="str">
        <f aca="false">IF(AI547&lt;&gt;"",VLOOKUP(AI547,$B$5:$L$106,11,0),"")</f>
        <v/>
      </c>
      <c r="AK547" s="102" t="n">
        <f aca="false">AH547</f>
        <v>0</v>
      </c>
      <c r="AM547" s="103" t="n">
        <f aca="false">IF(AG547=$AM$3,IF($AM$4="借方残",AH547+AM196,AM196-AH547),IF(AJ547=$AM$3,IF($AM$4="借方残",AM196-AK547,AK547+AM196),AM196))</f>
        <v>0</v>
      </c>
      <c r="AO547" s="105" t="str">
        <f aca="false">IF($AO$3="","",IF(OR(AG547=$AO$3,AJ547=$AO$3),1,""))</f>
        <v/>
      </c>
      <c r="AP547" s="105" t="str">
        <f aca="false">IF(AO547=1,COUNTIF($AO$6:AO547,"=1"),"")</f>
        <v/>
      </c>
      <c r="AQ547" s="106" t="str">
        <f aca="false">IF($AO$3="","",IF(AG547=$AO$3,"借",IF(AJ547=$AO$3,"貸","")))</f>
        <v/>
      </c>
    </row>
    <row r="548" customFormat="false" ht="12" hidden="false" customHeight="false" outlineLevel="0" collapsed="false">
      <c r="AA548" s="52" t="n">
        <v>543</v>
      </c>
      <c r="AC548" s="52"/>
      <c r="AD548" s="94" t="str">
        <f aca="false">IF(AC548&lt;&gt;"",VLOOKUP(AC548,$P$5:W$120,8,0),"")</f>
        <v/>
      </c>
      <c r="AF548" s="52" t="str">
        <f aca="false">IF(ISERROR(VALUE(MID(AD548,1,3))),"",VALUE(MID(VLOOKUP(VALUE(MID(AD548,1,3)),$P$5:$W$120,4,0),1,3)))</f>
        <v/>
      </c>
      <c r="AG548" s="94" t="str">
        <f aca="false">IF(AF548&lt;&gt;"",VLOOKUP(AF548,$B$5:$L$106,11,0),"")</f>
        <v/>
      </c>
      <c r="AH548" s="88"/>
      <c r="AI548" s="52" t="str">
        <f aca="false">IF(ISERR(VALUE(MID(AD548,1,3))),"",VALUE(MID(VLOOKUP(VALUE(MID(AD548,1,3)),$P$5:$W$120,6,0),1,3)))</f>
        <v/>
      </c>
      <c r="AJ548" s="94" t="str">
        <f aca="false">IF(AI548&lt;&gt;"",VLOOKUP(AI548,$B$5:$L$106,11,0),"")</f>
        <v/>
      </c>
      <c r="AK548" s="102" t="n">
        <f aca="false">AH548</f>
        <v>0</v>
      </c>
      <c r="AM548" s="103" t="n">
        <f aca="false">IF(AG548=$AM$3,IF($AM$4="借方残",AH548+AM197,AM197-AH548),IF(AJ548=$AM$3,IF($AM$4="借方残",AM197-AK548,AK548+AM197),AM197))</f>
        <v>0</v>
      </c>
      <c r="AO548" s="105" t="str">
        <f aca="false">IF($AO$3="","",IF(OR(AG548=$AO$3,AJ548=$AO$3),1,""))</f>
        <v/>
      </c>
      <c r="AP548" s="105" t="str">
        <f aca="false">IF(AO548=1,COUNTIF($AO$6:AO548,"=1"),"")</f>
        <v/>
      </c>
      <c r="AQ548" s="106" t="str">
        <f aca="false">IF($AO$3="","",IF(AG548=$AO$3,"借",IF(AJ548=$AO$3,"貸","")))</f>
        <v/>
      </c>
    </row>
    <row r="549" customFormat="false" ht="12" hidden="false" customHeight="false" outlineLevel="0" collapsed="false">
      <c r="AA549" s="52" t="n">
        <v>544</v>
      </c>
      <c r="AC549" s="52"/>
      <c r="AD549" s="94" t="str">
        <f aca="false">IF(AC549&lt;&gt;"",VLOOKUP(AC549,$P$5:W$120,8,0),"")</f>
        <v/>
      </c>
      <c r="AF549" s="52" t="str">
        <f aca="false">IF(ISERROR(VALUE(MID(AD549,1,3))),"",VALUE(MID(VLOOKUP(VALUE(MID(AD549,1,3)),$P$5:$W$120,4,0),1,3)))</f>
        <v/>
      </c>
      <c r="AG549" s="94" t="str">
        <f aca="false">IF(AF549&lt;&gt;"",VLOOKUP(AF549,$B$5:$L$106,11,0),"")</f>
        <v/>
      </c>
      <c r="AH549" s="88"/>
      <c r="AI549" s="52" t="str">
        <f aca="false">IF(ISERR(VALUE(MID(AD549,1,3))),"",VALUE(MID(VLOOKUP(VALUE(MID(AD549,1,3)),$P$5:$W$120,6,0),1,3)))</f>
        <v/>
      </c>
      <c r="AJ549" s="94" t="str">
        <f aca="false">IF(AI549&lt;&gt;"",VLOOKUP(AI549,$B$5:$L$106,11,0),"")</f>
        <v/>
      </c>
      <c r="AK549" s="102" t="n">
        <f aca="false">AH549</f>
        <v>0</v>
      </c>
      <c r="AM549" s="103" t="n">
        <f aca="false">IF(AG549=$AM$3,IF($AM$4="借方残",AH549+AM198,AM198-AH549),IF(AJ549=$AM$3,IF($AM$4="借方残",AM198-AK549,AK549+AM198),AM198))</f>
        <v>0</v>
      </c>
      <c r="AO549" s="105" t="str">
        <f aca="false">IF($AO$3="","",IF(OR(AG549=$AO$3,AJ549=$AO$3),1,""))</f>
        <v/>
      </c>
      <c r="AP549" s="105" t="str">
        <f aca="false">IF(AO549=1,COUNTIF($AO$6:AO549,"=1"),"")</f>
        <v/>
      </c>
      <c r="AQ549" s="106" t="str">
        <f aca="false">IF($AO$3="","",IF(AG549=$AO$3,"借",IF(AJ549=$AO$3,"貸","")))</f>
        <v/>
      </c>
    </row>
    <row r="550" customFormat="false" ht="12" hidden="false" customHeight="false" outlineLevel="0" collapsed="false">
      <c r="AA550" s="52" t="n">
        <v>545</v>
      </c>
      <c r="AC550" s="52"/>
      <c r="AD550" s="94" t="str">
        <f aca="false">IF(AC550&lt;&gt;"",VLOOKUP(AC550,$P$5:W$120,8,0),"")</f>
        <v/>
      </c>
      <c r="AF550" s="52" t="str">
        <f aca="false">IF(ISERROR(VALUE(MID(AD550,1,3))),"",VALUE(MID(VLOOKUP(VALUE(MID(AD550,1,3)),$P$5:$W$120,4,0),1,3)))</f>
        <v/>
      </c>
      <c r="AG550" s="94" t="str">
        <f aca="false">IF(AF550&lt;&gt;"",VLOOKUP(AF550,$B$5:$L$106,11,0),"")</f>
        <v/>
      </c>
      <c r="AH550" s="88"/>
      <c r="AI550" s="52" t="str">
        <f aca="false">IF(ISERR(VALUE(MID(AD550,1,3))),"",VALUE(MID(VLOOKUP(VALUE(MID(AD550,1,3)),$P$5:$W$120,6,0),1,3)))</f>
        <v/>
      </c>
      <c r="AJ550" s="94" t="str">
        <f aca="false">IF(AI550&lt;&gt;"",VLOOKUP(AI550,$B$5:$L$106,11,0),"")</f>
        <v/>
      </c>
      <c r="AK550" s="102" t="n">
        <f aca="false">AH550</f>
        <v>0</v>
      </c>
      <c r="AM550" s="103" t="n">
        <f aca="false">IF(AG550=$AM$3,IF($AM$4="借方残",AH550+AM199,AM199-AH550),IF(AJ550=$AM$3,IF($AM$4="借方残",AM199-AK550,AK550+AM199),AM199))</f>
        <v>0</v>
      </c>
      <c r="AO550" s="105" t="str">
        <f aca="false">IF($AO$3="","",IF(OR(AG550=$AO$3,AJ550=$AO$3),1,""))</f>
        <v/>
      </c>
      <c r="AP550" s="105" t="str">
        <f aca="false">IF(AO550=1,COUNTIF($AO$6:AO550,"=1"),"")</f>
        <v/>
      </c>
      <c r="AQ550" s="106" t="str">
        <f aca="false">IF($AO$3="","",IF(AG550=$AO$3,"借",IF(AJ550=$AO$3,"貸","")))</f>
        <v/>
      </c>
    </row>
    <row r="551" customFormat="false" ht="12" hidden="false" customHeight="false" outlineLevel="0" collapsed="false">
      <c r="AA551" s="52" t="n">
        <v>546</v>
      </c>
      <c r="AC551" s="52"/>
      <c r="AD551" s="94" t="str">
        <f aca="false">IF(AC551&lt;&gt;"",VLOOKUP(AC551,$P$5:W$120,8,0),"")</f>
        <v/>
      </c>
      <c r="AF551" s="52" t="str">
        <f aca="false">IF(ISERROR(VALUE(MID(AD551,1,3))),"",VALUE(MID(VLOOKUP(VALUE(MID(AD551,1,3)),$P$5:$W$120,4,0),1,3)))</f>
        <v/>
      </c>
      <c r="AG551" s="94" t="str">
        <f aca="false">IF(AF551&lt;&gt;"",VLOOKUP(AF551,$B$5:$L$106,11,0),"")</f>
        <v/>
      </c>
      <c r="AH551" s="88"/>
      <c r="AI551" s="52" t="str">
        <f aca="false">IF(ISERR(VALUE(MID(AD551,1,3))),"",VALUE(MID(VLOOKUP(VALUE(MID(AD551,1,3)),$P$5:$W$120,6,0),1,3)))</f>
        <v/>
      </c>
      <c r="AJ551" s="94" t="str">
        <f aca="false">IF(AI551&lt;&gt;"",VLOOKUP(AI551,$B$5:$L$106,11,0),"")</f>
        <v/>
      </c>
      <c r="AK551" s="102" t="n">
        <f aca="false">AH551</f>
        <v>0</v>
      </c>
      <c r="AM551" s="103" t="n">
        <f aca="false">IF(AG551=$AM$3,IF($AM$4="借方残",AH551+AM200,AM200-AH551),IF(AJ551=$AM$3,IF($AM$4="借方残",AM200-AK551,AK551+AM200),AM200))</f>
        <v>0</v>
      </c>
      <c r="AO551" s="105" t="str">
        <f aca="false">IF($AO$3="","",IF(OR(AG551=$AO$3,AJ551=$AO$3),1,""))</f>
        <v/>
      </c>
      <c r="AP551" s="105" t="str">
        <f aca="false">IF(AO551=1,COUNTIF($AO$6:AO551,"=1"),"")</f>
        <v/>
      </c>
      <c r="AQ551" s="106" t="str">
        <f aca="false">IF($AO$3="","",IF(AG551=$AO$3,"借",IF(AJ551=$AO$3,"貸","")))</f>
        <v/>
      </c>
    </row>
    <row r="552" customFormat="false" ht="12" hidden="false" customHeight="false" outlineLevel="0" collapsed="false">
      <c r="AA552" s="52" t="n">
        <v>547</v>
      </c>
      <c r="AC552" s="52"/>
      <c r="AD552" s="94" t="str">
        <f aca="false">IF(AC552&lt;&gt;"",VLOOKUP(AC552,$P$5:W$120,8,0),"")</f>
        <v/>
      </c>
      <c r="AF552" s="52" t="str">
        <f aca="false">IF(ISERROR(VALUE(MID(AD552,1,3))),"",VALUE(MID(VLOOKUP(VALUE(MID(AD552,1,3)),$P$5:$W$120,4,0),1,3)))</f>
        <v/>
      </c>
      <c r="AG552" s="94" t="str">
        <f aca="false">IF(AF552&lt;&gt;"",VLOOKUP(AF552,$B$5:$L$106,11,0),"")</f>
        <v/>
      </c>
      <c r="AH552" s="88"/>
      <c r="AI552" s="52" t="str">
        <f aca="false">IF(ISERR(VALUE(MID(AD552,1,3))),"",VALUE(MID(VLOOKUP(VALUE(MID(AD552,1,3)),$P$5:$W$120,6,0),1,3)))</f>
        <v/>
      </c>
      <c r="AJ552" s="94" t="str">
        <f aca="false">IF(AI552&lt;&gt;"",VLOOKUP(AI552,$B$5:$L$106,11,0),"")</f>
        <v/>
      </c>
      <c r="AK552" s="102" t="n">
        <f aca="false">AH552</f>
        <v>0</v>
      </c>
      <c r="AM552" s="103" t="n">
        <f aca="false">IF(AG552=$AM$3,IF($AM$4="借方残",AH552+AM201,AM201-AH552),IF(AJ552=$AM$3,IF($AM$4="借方残",AM201-AK552,AK552+AM201),AM201))</f>
        <v>0</v>
      </c>
      <c r="AO552" s="105" t="str">
        <f aca="false">IF($AO$3="","",IF(OR(AG552=$AO$3,AJ552=$AO$3),1,""))</f>
        <v/>
      </c>
      <c r="AP552" s="105" t="str">
        <f aca="false">IF(AO552=1,COUNTIF($AO$6:AO552,"=1"),"")</f>
        <v/>
      </c>
      <c r="AQ552" s="106" t="str">
        <f aca="false">IF($AO$3="","",IF(AG552=$AO$3,"借",IF(AJ552=$AO$3,"貸","")))</f>
        <v/>
      </c>
    </row>
    <row r="553" customFormat="false" ht="12" hidden="false" customHeight="false" outlineLevel="0" collapsed="false">
      <c r="AA553" s="52" t="n">
        <v>548</v>
      </c>
      <c r="AC553" s="52"/>
      <c r="AD553" s="94" t="str">
        <f aca="false">IF(AC553&lt;&gt;"",VLOOKUP(AC553,$P$5:W$120,8,0),"")</f>
        <v/>
      </c>
      <c r="AF553" s="52" t="str">
        <f aca="false">IF(ISERROR(VALUE(MID(AD553,1,3))),"",VALUE(MID(VLOOKUP(VALUE(MID(AD553,1,3)),$P$5:$W$120,4,0),1,3)))</f>
        <v/>
      </c>
      <c r="AG553" s="94" t="str">
        <f aca="false">IF(AF553&lt;&gt;"",VLOOKUP(AF553,$B$5:$L$106,11,0),"")</f>
        <v/>
      </c>
      <c r="AH553" s="88"/>
      <c r="AI553" s="52" t="str">
        <f aca="false">IF(ISERR(VALUE(MID(AD553,1,3))),"",VALUE(MID(VLOOKUP(VALUE(MID(AD553,1,3)),$P$5:$W$120,6,0),1,3)))</f>
        <v/>
      </c>
      <c r="AJ553" s="94" t="str">
        <f aca="false">IF(AI553&lt;&gt;"",VLOOKUP(AI553,$B$5:$L$106,11,0),"")</f>
        <v/>
      </c>
      <c r="AK553" s="102" t="n">
        <f aca="false">AH553</f>
        <v>0</v>
      </c>
      <c r="AM553" s="103" t="n">
        <f aca="false">IF(AG553=$AM$3,IF($AM$4="借方残",AH553+AM202,AM202-AH553),IF(AJ553=$AM$3,IF($AM$4="借方残",AM202-AK553,AK553+AM202),AM202))</f>
        <v>0</v>
      </c>
      <c r="AO553" s="105" t="str">
        <f aca="false">IF($AO$3="","",IF(OR(AG553=$AO$3,AJ553=$AO$3),1,""))</f>
        <v/>
      </c>
      <c r="AP553" s="105" t="str">
        <f aca="false">IF(AO553=1,COUNTIF($AO$6:AO553,"=1"),"")</f>
        <v/>
      </c>
      <c r="AQ553" s="106" t="str">
        <f aca="false">IF($AO$3="","",IF(AG553=$AO$3,"借",IF(AJ553=$AO$3,"貸","")))</f>
        <v/>
      </c>
    </row>
    <row r="554" customFormat="false" ht="12" hidden="false" customHeight="false" outlineLevel="0" collapsed="false">
      <c r="AA554" s="52" t="n">
        <v>549</v>
      </c>
      <c r="AC554" s="52"/>
      <c r="AD554" s="94" t="str">
        <f aca="false">IF(AC554&lt;&gt;"",VLOOKUP(AC554,$P$5:W$120,8,0),"")</f>
        <v/>
      </c>
      <c r="AF554" s="52" t="str">
        <f aca="false">IF(ISERROR(VALUE(MID(AD554,1,3))),"",VALUE(MID(VLOOKUP(VALUE(MID(AD554,1,3)),$P$5:$W$120,4,0),1,3)))</f>
        <v/>
      </c>
      <c r="AG554" s="94" t="str">
        <f aca="false">IF(AF554&lt;&gt;"",VLOOKUP(AF554,$B$5:$L$106,11,0),"")</f>
        <v/>
      </c>
      <c r="AH554" s="88"/>
      <c r="AI554" s="52" t="str">
        <f aca="false">IF(ISERR(VALUE(MID(AD554,1,3))),"",VALUE(MID(VLOOKUP(VALUE(MID(AD554,1,3)),$P$5:$W$120,6,0),1,3)))</f>
        <v/>
      </c>
      <c r="AJ554" s="94" t="str">
        <f aca="false">IF(AI554&lt;&gt;"",VLOOKUP(AI554,$B$5:$L$106,11,0),"")</f>
        <v/>
      </c>
      <c r="AK554" s="102" t="n">
        <f aca="false">AH554</f>
        <v>0</v>
      </c>
      <c r="AM554" s="103" t="n">
        <f aca="false">IF(AG554=$AM$3,IF($AM$4="借方残",AH554+AM203,AM203-AH554),IF(AJ554=$AM$3,IF($AM$4="借方残",AM203-AK554,AK554+AM203),AM203))</f>
        <v>0</v>
      </c>
      <c r="AO554" s="105" t="str">
        <f aca="false">IF($AO$3="","",IF(OR(AG554=$AO$3,AJ554=$AO$3),1,""))</f>
        <v/>
      </c>
      <c r="AP554" s="105" t="str">
        <f aca="false">IF(AO554=1,COUNTIF($AO$6:AO554,"=1"),"")</f>
        <v/>
      </c>
      <c r="AQ554" s="106" t="str">
        <f aca="false">IF($AO$3="","",IF(AG554=$AO$3,"借",IF(AJ554=$AO$3,"貸","")))</f>
        <v/>
      </c>
    </row>
    <row r="555" customFormat="false" ht="12" hidden="false" customHeight="false" outlineLevel="0" collapsed="false">
      <c r="AA555" s="52" t="n">
        <v>550</v>
      </c>
      <c r="AC555" s="52"/>
      <c r="AD555" s="94" t="str">
        <f aca="false">IF(AC555&lt;&gt;"",VLOOKUP(AC555,$P$5:W$120,8,0),"")</f>
        <v/>
      </c>
      <c r="AF555" s="52" t="str">
        <f aca="false">IF(ISERROR(VALUE(MID(AD555,1,3))),"",VALUE(MID(VLOOKUP(VALUE(MID(AD555,1,3)),$P$5:$W$120,4,0),1,3)))</f>
        <v/>
      </c>
      <c r="AG555" s="94" t="str">
        <f aca="false">IF(AF555&lt;&gt;"",VLOOKUP(AF555,$B$5:$L$106,11,0),"")</f>
        <v/>
      </c>
      <c r="AH555" s="88"/>
      <c r="AI555" s="52" t="str">
        <f aca="false">IF(ISERR(VALUE(MID(AD555,1,3))),"",VALUE(MID(VLOOKUP(VALUE(MID(AD555,1,3)),$P$5:$W$120,6,0),1,3)))</f>
        <v/>
      </c>
      <c r="AJ555" s="94" t="str">
        <f aca="false">IF(AI555&lt;&gt;"",VLOOKUP(AI555,$B$5:$L$106,11,0),"")</f>
        <v/>
      </c>
      <c r="AK555" s="102" t="n">
        <f aca="false">AH555</f>
        <v>0</v>
      </c>
      <c r="AM555" s="103" t="n">
        <f aca="false">IF(AG555=$AM$3,IF($AM$4="借方残",AH555+AM204,AM204-AH555),IF(AJ555=$AM$3,IF($AM$4="借方残",AM204-AK555,AK555+AM204),AM204))</f>
        <v>0</v>
      </c>
      <c r="AO555" s="105" t="str">
        <f aca="false">IF($AO$3="","",IF(OR(AG555=$AO$3,AJ555=$AO$3),1,""))</f>
        <v/>
      </c>
      <c r="AP555" s="105" t="str">
        <f aca="false">IF(AO555=1,COUNTIF($AO$6:AO555,"=1"),"")</f>
        <v/>
      </c>
      <c r="AQ555" s="106" t="str">
        <f aca="false">IF($AO$3="","",IF(AG555=$AO$3,"借",IF(AJ555=$AO$3,"貸","")))</f>
        <v/>
      </c>
    </row>
    <row r="556" customFormat="false" ht="12" hidden="false" customHeight="false" outlineLevel="0" collapsed="false">
      <c r="AA556" s="52" t="n">
        <v>551</v>
      </c>
      <c r="AC556" s="52"/>
      <c r="AD556" s="94" t="str">
        <f aca="false">IF(AC556&lt;&gt;"",VLOOKUP(AC556,$P$5:W$120,8,0),"")</f>
        <v/>
      </c>
      <c r="AF556" s="52" t="str">
        <f aca="false">IF(ISERROR(VALUE(MID(AD556,1,3))),"",VALUE(MID(VLOOKUP(VALUE(MID(AD556,1,3)),$P$5:$W$120,4,0),1,3)))</f>
        <v/>
      </c>
      <c r="AG556" s="94" t="str">
        <f aca="false">IF(AF556&lt;&gt;"",VLOOKUP(AF556,$B$5:$L$106,11,0),"")</f>
        <v/>
      </c>
      <c r="AH556" s="88"/>
      <c r="AI556" s="52" t="str">
        <f aca="false">IF(ISERR(VALUE(MID(AD556,1,3))),"",VALUE(MID(VLOOKUP(VALUE(MID(AD556,1,3)),$P$5:$W$120,6,0),1,3)))</f>
        <v/>
      </c>
      <c r="AJ556" s="94" t="str">
        <f aca="false">IF(AI556&lt;&gt;"",VLOOKUP(AI556,$B$5:$L$106,11,0),"")</f>
        <v/>
      </c>
      <c r="AK556" s="102" t="n">
        <f aca="false">AH556</f>
        <v>0</v>
      </c>
      <c r="AM556" s="103" t="n">
        <f aca="false">IF(AG556=$AM$3,IF($AM$4="借方残",AH556+AM205,AM205-AH556),IF(AJ556=$AM$3,IF($AM$4="借方残",AM205-AK556,AK556+AM205),AM205))</f>
        <v>0</v>
      </c>
      <c r="AO556" s="105" t="str">
        <f aca="false">IF($AO$3="","",IF(OR(AG556=$AO$3,AJ556=$AO$3),1,""))</f>
        <v/>
      </c>
      <c r="AP556" s="105" t="str">
        <f aca="false">IF(AO556=1,COUNTIF($AO$6:AO556,"=1"),"")</f>
        <v/>
      </c>
      <c r="AQ556" s="106" t="str">
        <f aca="false">IF($AO$3="","",IF(AG556=$AO$3,"借",IF(AJ556=$AO$3,"貸","")))</f>
        <v/>
      </c>
    </row>
    <row r="557" customFormat="false" ht="12" hidden="false" customHeight="false" outlineLevel="0" collapsed="false">
      <c r="AA557" s="52" t="n">
        <v>552</v>
      </c>
      <c r="AC557" s="52"/>
      <c r="AD557" s="94" t="str">
        <f aca="false">IF(AC557&lt;&gt;"",VLOOKUP(AC557,$P$5:W$120,8,0),"")</f>
        <v/>
      </c>
      <c r="AF557" s="52" t="str">
        <f aca="false">IF(ISERROR(VALUE(MID(AD557,1,3))),"",VALUE(MID(VLOOKUP(VALUE(MID(AD557,1,3)),$P$5:$W$120,4,0),1,3)))</f>
        <v/>
      </c>
      <c r="AG557" s="94" t="str">
        <f aca="false">IF(AF557&lt;&gt;"",VLOOKUP(AF557,$B$5:$L$106,11,0),"")</f>
        <v/>
      </c>
      <c r="AH557" s="88"/>
      <c r="AI557" s="52" t="str">
        <f aca="false">IF(ISERR(VALUE(MID(AD557,1,3))),"",VALUE(MID(VLOOKUP(VALUE(MID(AD557,1,3)),$P$5:$W$120,6,0),1,3)))</f>
        <v/>
      </c>
      <c r="AJ557" s="94" t="str">
        <f aca="false">IF(AI557&lt;&gt;"",VLOOKUP(AI557,$B$5:$L$106,11,0),"")</f>
        <v/>
      </c>
      <c r="AK557" s="102" t="n">
        <f aca="false">AH557</f>
        <v>0</v>
      </c>
      <c r="AM557" s="103" t="n">
        <f aca="false">IF(AG557=$AM$3,IF($AM$4="借方残",AH557+AM206,AM206-AH557),IF(AJ557=$AM$3,IF($AM$4="借方残",AM206-AK557,AK557+AM206),AM206))</f>
        <v>0</v>
      </c>
      <c r="AO557" s="105" t="str">
        <f aca="false">IF($AO$3="","",IF(OR(AG557=$AO$3,AJ557=$AO$3),1,""))</f>
        <v/>
      </c>
      <c r="AP557" s="105" t="str">
        <f aca="false">IF(AO557=1,COUNTIF($AO$6:AO557,"=1"),"")</f>
        <v/>
      </c>
      <c r="AQ557" s="106" t="str">
        <f aca="false">IF($AO$3="","",IF(AG557=$AO$3,"借",IF(AJ557=$AO$3,"貸","")))</f>
        <v/>
      </c>
    </row>
    <row r="558" customFormat="false" ht="12" hidden="false" customHeight="false" outlineLevel="0" collapsed="false">
      <c r="AA558" s="52" t="n">
        <v>553</v>
      </c>
      <c r="AC558" s="52"/>
      <c r="AD558" s="94" t="str">
        <f aca="false">IF(AC558&lt;&gt;"",VLOOKUP(AC558,$P$5:W$120,8,0),"")</f>
        <v/>
      </c>
      <c r="AF558" s="52" t="str">
        <f aca="false">IF(ISERROR(VALUE(MID(AD558,1,3))),"",VALUE(MID(VLOOKUP(VALUE(MID(AD558,1,3)),$P$5:$W$120,4,0),1,3)))</f>
        <v/>
      </c>
      <c r="AG558" s="94" t="str">
        <f aca="false">IF(AF558&lt;&gt;"",VLOOKUP(AF558,$B$5:$L$106,11,0),"")</f>
        <v/>
      </c>
      <c r="AH558" s="88"/>
      <c r="AI558" s="52" t="str">
        <f aca="false">IF(ISERR(VALUE(MID(AD558,1,3))),"",VALUE(MID(VLOOKUP(VALUE(MID(AD558,1,3)),$P$5:$W$120,6,0),1,3)))</f>
        <v/>
      </c>
      <c r="AJ558" s="94" t="str">
        <f aca="false">IF(AI558&lt;&gt;"",VLOOKUP(AI558,$B$5:$L$106,11,0),"")</f>
        <v/>
      </c>
      <c r="AK558" s="102" t="n">
        <f aca="false">AH558</f>
        <v>0</v>
      </c>
      <c r="AM558" s="103" t="n">
        <f aca="false">IF(AG558=$AM$3,IF($AM$4="借方残",AH558+AM207,AM207-AH558),IF(AJ558=$AM$3,IF($AM$4="借方残",AM207-AK558,AK558+AM207),AM207))</f>
        <v>0</v>
      </c>
      <c r="AO558" s="105" t="str">
        <f aca="false">IF($AO$3="","",IF(OR(AG558=$AO$3,AJ558=$AO$3),1,""))</f>
        <v/>
      </c>
      <c r="AP558" s="105" t="str">
        <f aca="false">IF(AO558=1,COUNTIF($AO$6:AO558,"=1"),"")</f>
        <v/>
      </c>
      <c r="AQ558" s="106" t="str">
        <f aca="false">IF($AO$3="","",IF(AG558=$AO$3,"借",IF(AJ558=$AO$3,"貸","")))</f>
        <v/>
      </c>
    </row>
    <row r="559" customFormat="false" ht="12" hidden="false" customHeight="false" outlineLevel="0" collapsed="false">
      <c r="AA559" s="52" t="n">
        <v>554</v>
      </c>
      <c r="AC559" s="52"/>
      <c r="AD559" s="94" t="str">
        <f aca="false">IF(AC559&lt;&gt;"",VLOOKUP(AC559,$P$5:W$120,8,0),"")</f>
        <v/>
      </c>
      <c r="AF559" s="52" t="str">
        <f aca="false">IF(ISERROR(VALUE(MID(AD559,1,3))),"",VALUE(MID(VLOOKUP(VALUE(MID(AD559,1,3)),$P$5:$W$120,4,0),1,3)))</f>
        <v/>
      </c>
      <c r="AG559" s="94" t="str">
        <f aca="false">IF(AF559&lt;&gt;"",VLOOKUP(AF559,$B$5:$L$106,11,0),"")</f>
        <v/>
      </c>
      <c r="AH559" s="88"/>
      <c r="AI559" s="52" t="str">
        <f aca="false">IF(ISERR(VALUE(MID(AD559,1,3))),"",VALUE(MID(VLOOKUP(VALUE(MID(AD559,1,3)),$P$5:$W$120,6,0),1,3)))</f>
        <v/>
      </c>
      <c r="AJ559" s="94" t="str">
        <f aca="false">IF(AI559&lt;&gt;"",VLOOKUP(AI559,$B$5:$L$106,11,0),"")</f>
        <v/>
      </c>
      <c r="AK559" s="102" t="n">
        <f aca="false">AH559</f>
        <v>0</v>
      </c>
      <c r="AM559" s="103" t="n">
        <f aca="false">IF(AG559=$AM$3,IF($AM$4="借方残",AH559+AM208,AM208-AH559),IF(AJ559=$AM$3,IF($AM$4="借方残",AM208-AK559,AK559+AM208),AM208))</f>
        <v>0</v>
      </c>
      <c r="AO559" s="105" t="str">
        <f aca="false">IF($AO$3="","",IF(OR(AG559=$AO$3,AJ559=$AO$3),1,""))</f>
        <v/>
      </c>
      <c r="AP559" s="105" t="str">
        <f aca="false">IF(AO559=1,COUNTIF($AO$6:AO559,"=1"),"")</f>
        <v/>
      </c>
      <c r="AQ559" s="106" t="str">
        <f aca="false">IF($AO$3="","",IF(AG559=$AO$3,"借",IF(AJ559=$AO$3,"貸","")))</f>
        <v/>
      </c>
    </row>
    <row r="560" customFormat="false" ht="12" hidden="false" customHeight="false" outlineLevel="0" collapsed="false">
      <c r="AA560" s="52" t="n">
        <v>555</v>
      </c>
      <c r="AC560" s="52"/>
      <c r="AD560" s="94" t="str">
        <f aca="false">IF(AC560&lt;&gt;"",VLOOKUP(AC560,$P$5:W$120,8,0),"")</f>
        <v/>
      </c>
      <c r="AF560" s="52" t="str">
        <f aca="false">IF(ISERROR(VALUE(MID(AD560,1,3))),"",VALUE(MID(VLOOKUP(VALUE(MID(AD560,1,3)),$P$5:$W$120,4,0),1,3)))</f>
        <v/>
      </c>
      <c r="AG560" s="94" t="str">
        <f aca="false">IF(AF560&lt;&gt;"",VLOOKUP(AF560,$B$5:$L$106,11,0),"")</f>
        <v/>
      </c>
      <c r="AH560" s="88"/>
      <c r="AI560" s="52" t="str">
        <f aca="false">IF(ISERR(VALUE(MID(AD560,1,3))),"",VALUE(MID(VLOOKUP(VALUE(MID(AD560,1,3)),$P$5:$W$120,6,0),1,3)))</f>
        <v/>
      </c>
      <c r="AJ560" s="94" t="str">
        <f aca="false">IF(AI560&lt;&gt;"",VLOOKUP(AI560,$B$5:$L$106,11,0),"")</f>
        <v/>
      </c>
      <c r="AK560" s="102" t="n">
        <f aca="false">AH560</f>
        <v>0</v>
      </c>
      <c r="AM560" s="103" t="n">
        <f aca="false">IF(AG560=$AM$3,IF($AM$4="借方残",AH560+AM209,AM209-AH560),IF(AJ560=$AM$3,IF($AM$4="借方残",AM209-AK560,AK560+AM209),AM209))</f>
        <v>0</v>
      </c>
      <c r="AO560" s="105" t="str">
        <f aca="false">IF($AO$3="","",IF(OR(AG560=$AO$3,AJ560=$AO$3),1,""))</f>
        <v/>
      </c>
      <c r="AP560" s="105" t="str">
        <f aca="false">IF(AO560=1,COUNTIF($AO$6:AO560,"=1"),"")</f>
        <v/>
      </c>
      <c r="AQ560" s="106" t="str">
        <f aca="false">IF($AO$3="","",IF(AG560=$AO$3,"借",IF(AJ560=$AO$3,"貸","")))</f>
        <v/>
      </c>
    </row>
    <row r="561" customFormat="false" ht="12" hidden="false" customHeight="false" outlineLevel="0" collapsed="false">
      <c r="AA561" s="52" t="n">
        <v>556</v>
      </c>
      <c r="AC561" s="52"/>
      <c r="AD561" s="94" t="str">
        <f aca="false">IF(AC561&lt;&gt;"",VLOOKUP(AC561,$P$5:W$120,8,0),"")</f>
        <v/>
      </c>
      <c r="AF561" s="52" t="str">
        <f aca="false">IF(ISERROR(VALUE(MID(AD561,1,3))),"",VALUE(MID(VLOOKUP(VALUE(MID(AD561,1,3)),$P$5:$W$120,4,0),1,3)))</f>
        <v/>
      </c>
      <c r="AG561" s="94" t="str">
        <f aca="false">IF(AF561&lt;&gt;"",VLOOKUP(AF561,$B$5:$L$106,11,0),"")</f>
        <v/>
      </c>
      <c r="AH561" s="88"/>
      <c r="AI561" s="52" t="str">
        <f aca="false">IF(ISERR(VALUE(MID(AD561,1,3))),"",VALUE(MID(VLOOKUP(VALUE(MID(AD561,1,3)),$P$5:$W$120,6,0),1,3)))</f>
        <v/>
      </c>
      <c r="AJ561" s="94" t="str">
        <f aca="false">IF(AI561&lt;&gt;"",VLOOKUP(AI561,$B$5:$L$106,11,0),"")</f>
        <v/>
      </c>
      <c r="AK561" s="102" t="n">
        <f aca="false">AH561</f>
        <v>0</v>
      </c>
      <c r="AM561" s="103" t="n">
        <f aca="false">IF(AG561=$AM$3,IF($AM$4="借方残",AH561+AM210,AM210-AH561),IF(AJ561=$AM$3,IF($AM$4="借方残",AM210-AK561,AK561+AM210),AM210))</f>
        <v>0</v>
      </c>
      <c r="AO561" s="105" t="str">
        <f aca="false">IF($AO$3="","",IF(OR(AG561=$AO$3,AJ561=$AO$3),1,""))</f>
        <v/>
      </c>
      <c r="AP561" s="105" t="str">
        <f aca="false">IF(AO561=1,COUNTIF($AO$6:AO561,"=1"),"")</f>
        <v/>
      </c>
      <c r="AQ561" s="106" t="str">
        <f aca="false">IF($AO$3="","",IF(AG561=$AO$3,"借",IF(AJ561=$AO$3,"貸","")))</f>
        <v/>
      </c>
    </row>
    <row r="562" customFormat="false" ht="12" hidden="false" customHeight="false" outlineLevel="0" collapsed="false">
      <c r="AA562" s="52" t="n">
        <v>557</v>
      </c>
      <c r="AC562" s="52"/>
      <c r="AD562" s="94" t="str">
        <f aca="false">IF(AC562&lt;&gt;"",VLOOKUP(AC562,$P$5:W$120,8,0),"")</f>
        <v/>
      </c>
      <c r="AF562" s="52" t="str">
        <f aca="false">IF(ISERROR(VALUE(MID(AD562,1,3))),"",VALUE(MID(VLOOKUP(VALUE(MID(AD562,1,3)),$P$5:$W$120,4,0),1,3)))</f>
        <v/>
      </c>
      <c r="AG562" s="94" t="str">
        <f aca="false">IF(AF562&lt;&gt;"",VLOOKUP(AF562,$B$5:$L$106,11,0),"")</f>
        <v/>
      </c>
      <c r="AH562" s="88"/>
      <c r="AI562" s="52" t="str">
        <f aca="false">IF(ISERR(VALUE(MID(AD562,1,3))),"",VALUE(MID(VLOOKUP(VALUE(MID(AD562,1,3)),$P$5:$W$120,6,0),1,3)))</f>
        <v/>
      </c>
      <c r="AJ562" s="94" t="str">
        <f aca="false">IF(AI562&lt;&gt;"",VLOOKUP(AI562,$B$5:$L$106,11,0),"")</f>
        <v/>
      </c>
      <c r="AK562" s="102" t="n">
        <f aca="false">AH562</f>
        <v>0</v>
      </c>
      <c r="AM562" s="103" t="n">
        <f aca="false">IF(AG562=$AM$3,IF($AM$4="借方残",AH562+AM211,AM211-AH562),IF(AJ562=$AM$3,IF($AM$4="借方残",AM211-AK562,AK562+AM211),AM211))</f>
        <v>0</v>
      </c>
      <c r="AO562" s="105" t="str">
        <f aca="false">IF($AO$3="","",IF(OR(AG562=$AO$3,AJ562=$AO$3),1,""))</f>
        <v/>
      </c>
      <c r="AP562" s="105" t="str">
        <f aca="false">IF(AO562=1,COUNTIF($AO$6:AO562,"=1"),"")</f>
        <v/>
      </c>
      <c r="AQ562" s="106" t="str">
        <f aca="false">IF($AO$3="","",IF(AG562=$AO$3,"借",IF(AJ562=$AO$3,"貸","")))</f>
        <v/>
      </c>
    </row>
    <row r="563" customFormat="false" ht="12" hidden="false" customHeight="false" outlineLevel="0" collapsed="false">
      <c r="AA563" s="52" t="n">
        <v>558</v>
      </c>
      <c r="AC563" s="52"/>
      <c r="AD563" s="94" t="str">
        <f aca="false">IF(AC563&lt;&gt;"",VLOOKUP(AC563,$P$5:W$120,8,0),"")</f>
        <v/>
      </c>
      <c r="AF563" s="52" t="str">
        <f aca="false">IF(ISERROR(VALUE(MID(AD563,1,3))),"",VALUE(MID(VLOOKUP(VALUE(MID(AD563,1,3)),$P$5:$W$120,4,0),1,3)))</f>
        <v/>
      </c>
      <c r="AG563" s="94" t="str">
        <f aca="false">IF(AF563&lt;&gt;"",VLOOKUP(AF563,$B$5:$L$106,11,0),"")</f>
        <v/>
      </c>
      <c r="AH563" s="88"/>
      <c r="AI563" s="52" t="str">
        <f aca="false">IF(ISERR(VALUE(MID(AD563,1,3))),"",VALUE(MID(VLOOKUP(VALUE(MID(AD563,1,3)),$P$5:$W$120,6,0),1,3)))</f>
        <v/>
      </c>
      <c r="AJ563" s="94" t="str">
        <f aca="false">IF(AI563&lt;&gt;"",VLOOKUP(AI563,$B$5:$L$106,11,0),"")</f>
        <v/>
      </c>
      <c r="AK563" s="102" t="n">
        <f aca="false">AH563</f>
        <v>0</v>
      </c>
      <c r="AM563" s="103" t="n">
        <f aca="false">IF(AG563=$AM$3,IF($AM$4="借方残",AH563+AM212,AM212-AH563),IF(AJ563=$AM$3,IF($AM$4="借方残",AM212-AK563,AK563+AM212),AM212))</f>
        <v>0</v>
      </c>
      <c r="AO563" s="105" t="str">
        <f aca="false">IF($AO$3="","",IF(OR(AG563=$AO$3,AJ563=$AO$3),1,""))</f>
        <v/>
      </c>
      <c r="AP563" s="105" t="str">
        <f aca="false">IF(AO563=1,COUNTIF($AO$6:AO563,"=1"),"")</f>
        <v/>
      </c>
      <c r="AQ563" s="106" t="str">
        <f aca="false">IF($AO$3="","",IF(AG563=$AO$3,"借",IF(AJ563=$AO$3,"貸","")))</f>
        <v/>
      </c>
    </row>
    <row r="564" customFormat="false" ht="12" hidden="false" customHeight="false" outlineLevel="0" collapsed="false">
      <c r="AA564" s="52" t="n">
        <v>559</v>
      </c>
      <c r="AC564" s="52"/>
      <c r="AD564" s="94" t="str">
        <f aca="false">IF(AC564&lt;&gt;"",VLOOKUP(AC564,$P$5:W$120,8,0),"")</f>
        <v/>
      </c>
      <c r="AF564" s="52" t="str">
        <f aca="false">IF(ISERROR(VALUE(MID(AD564,1,3))),"",VALUE(MID(VLOOKUP(VALUE(MID(AD564,1,3)),$P$5:$W$120,4,0),1,3)))</f>
        <v/>
      </c>
      <c r="AG564" s="94" t="str">
        <f aca="false">IF(AF564&lt;&gt;"",VLOOKUP(AF564,$B$5:$L$106,11,0),"")</f>
        <v/>
      </c>
      <c r="AH564" s="88"/>
      <c r="AI564" s="52" t="str">
        <f aca="false">IF(ISERR(VALUE(MID(AD564,1,3))),"",VALUE(MID(VLOOKUP(VALUE(MID(AD564,1,3)),$P$5:$W$120,6,0),1,3)))</f>
        <v/>
      </c>
      <c r="AJ564" s="94" t="str">
        <f aca="false">IF(AI564&lt;&gt;"",VLOOKUP(AI564,$B$5:$L$106,11,0),"")</f>
        <v/>
      </c>
      <c r="AK564" s="102" t="n">
        <f aca="false">AH564</f>
        <v>0</v>
      </c>
      <c r="AM564" s="103" t="n">
        <f aca="false">IF(AG564=$AM$3,IF($AM$4="借方残",AH564+AM213,AM213-AH564),IF(AJ564=$AM$3,IF($AM$4="借方残",AM213-AK564,AK564+AM213),AM213))</f>
        <v>0</v>
      </c>
      <c r="AO564" s="105" t="str">
        <f aca="false">IF($AO$3="","",IF(OR(AG564=$AO$3,AJ564=$AO$3),1,""))</f>
        <v/>
      </c>
      <c r="AP564" s="105" t="str">
        <f aca="false">IF(AO564=1,COUNTIF($AO$6:AO564,"=1"),"")</f>
        <v/>
      </c>
      <c r="AQ564" s="106" t="str">
        <f aca="false">IF($AO$3="","",IF(AG564=$AO$3,"借",IF(AJ564=$AO$3,"貸","")))</f>
        <v/>
      </c>
    </row>
    <row r="565" customFormat="false" ht="12" hidden="false" customHeight="false" outlineLevel="0" collapsed="false">
      <c r="AA565" s="52" t="n">
        <v>560</v>
      </c>
      <c r="AC565" s="52"/>
      <c r="AD565" s="94" t="str">
        <f aca="false">IF(AC565&lt;&gt;"",VLOOKUP(AC565,$P$5:W$120,8,0),"")</f>
        <v/>
      </c>
      <c r="AF565" s="52" t="str">
        <f aca="false">IF(ISERROR(VALUE(MID(AD565,1,3))),"",VALUE(MID(VLOOKUP(VALUE(MID(AD565,1,3)),$P$5:$W$120,4,0),1,3)))</f>
        <v/>
      </c>
      <c r="AG565" s="94" t="str">
        <f aca="false">IF(AF565&lt;&gt;"",VLOOKUP(AF565,$B$5:$L$106,11,0),"")</f>
        <v/>
      </c>
      <c r="AH565" s="88"/>
      <c r="AI565" s="52" t="str">
        <f aca="false">IF(ISERR(VALUE(MID(AD565,1,3))),"",VALUE(MID(VLOOKUP(VALUE(MID(AD565,1,3)),$P$5:$W$120,6,0),1,3)))</f>
        <v/>
      </c>
      <c r="AJ565" s="94" t="str">
        <f aca="false">IF(AI565&lt;&gt;"",VLOOKUP(AI565,$B$5:$L$106,11,0),"")</f>
        <v/>
      </c>
      <c r="AK565" s="102" t="n">
        <f aca="false">AH565</f>
        <v>0</v>
      </c>
      <c r="AM565" s="103" t="n">
        <f aca="false">IF(AG565=$AM$3,IF($AM$4="借方残",AH565+AM214,AM214-AH565),IF(AJ565=$AM$3,IF($AM$4="借方残",AM214-AK565,AK565+AM214),AM214))</f>
        <v>0</v>
      </c>
      <c r="AO565" s="105" t="str">
        <f aca="false">IF($AO$3="","",IF(OR(AG565=$AO$3,AJ565=$AO$3),1,""))</f>
        <v/>
      </c>
      <c r="AP565" s="105" t="str">
        <f aca="false">IF(AO565=1,COUNTIF($AO$6:AO565,"=1"),"")</f>
        <v/>
      </c>
      <c r="AQ565" s="106" t="str">
        <f aca="false">IF($AO$3="","",IF(AG565=$AO$3,"借",IF(AJ565=$AO$3,"貸","")))</f>
        <v/>
      </c>
    </row>
    <row r="566" customFormat="false" ht="12" hidden="false" customHeight="false" outlineLevel="0" collapsed="false">
      <c r="AA566" s="52" t="n">
        <v>561</v>
      </c>
      <c r="AC566" s="52"/>
      <c r="AD566" s="94" t="str">
        <f aca="false">IF(AC566&lt;&gt;"",VLOOKUP(AC566,$P$5:W$120,8,0),"")</f>
        <v/>
      </c>
      <c r="AF566" s="52" t="str">
        <f aca="false">IF(ISERROR(VALUE(MID(AD566,1,3))),"",VALUE(MID(VLOOKUP(VALUE(MID(AD566,1,3)),$P$5:$W$120,4,0),1,3)))</f>
        <v/>
      </c>
      <c r="AG566" s="94" t="str">
        <f aca="false">IF(AF566&lt;&gt;"",VLOOKUP(AF566,$B$5:$L$106,11,0),"")</f>
        <v/>
      </c>
      <c r="AH566" s="88"/>
      <c r="AI566" s="52" t="str">
        <f aca="false">IF(ISERR(VALUE(MID(AD566,1,3))),"",VALUE(MID(VLOOKUP(VALUE(MID(AD566,1,3)),$P$5:$W$120,6,0),1,3)))</f>
        <v/>
      </c>
      <c r="AJ566" s="94" t="str">
        <f aca="false">IF(AI566&lt;&gt;"",VLOOKUP(AI566,$B$5:$L$106,11,0),"")</f>
        <v/>
      </c>
      <c r="AK566" s="102" t="n">
        <f aca="false">AH566</f>
        <v>0</v>
      </c>
      <c r="AM566" s="103" t="n">
        <f aca="false">IF(AG566=$AM$3,IF($AM$4="借方残",AH566+AM215,AM215-AH566),IF(AJ566=$AM$3,IF($AM$4="借方残",AM215-AK566,AK566+AM215),AM215))</f>
        <v>0</v>
      </c>
      <c r="AO566" s="105" t="str">
        <f aca="false">IF($AO$3="","",IF(OR(AG566=$AO$3,AJ566=$AO$3),1,""))</f>
        <v/>
      </c>
      <c r="AP566" s="105" t="str">
        <f aca="false">IF(AO566=1,COUNTIF($AO$6:AO566,"=1"),"")</f>
        <v/>
      </c>
      <c r="AQ566" s="106" t="str">
        <f aca="false">IF($AO$3="","",IF(AG566=$AO$3,"借",IF(AJ566=$AO$3,"貸","")))</f>
        <v/>
      </c>
    </row>
    <row r="567" customFormat="false" ht="12" hidden="false" customHeight="false" outlineLevel="0" collapsed="false">
      <c r="AA567" s="52" t="n">
        <v>562</v>
      </c>
      <c r="AC567" s="52"/>
      <c r="AD567" s="94" t="str">
        <f aca="false">IF(AC567&lt;&gt;"",VLOOKUP(AC567,$P$5:W$120,8,0),"")</f>
        <v/>
      </c>
      <c r="AF567" s="52" t="str">
        <f aca="false">IF(ISERROR(VALUE(MID(AD567,1,3))),"",VALUE(MID(VLOOKUP(VALUE(MID(AD567,1,3)),$P$5:$W$120,4,0),1,3)))</f>
        <v/>
      </c>
      <c r="AG567" s="94" t="str">
        <f aca="false">IF(AF567&lt;&gt;"",VLOOKUP(AF567,$B$5:$L$106,11,0),"")</f>
        <v/>
      </c>
      <c r="AH567" s="88"/>
      <c r="AI567" s="52" t="str">
        <f aca="false">IF(ISERR(VALUE(MID(AD567,1,3))),"",VALUE(MID(VLOOKUP(VALUE(MID(AD567,1,3)),$P$5:$W$120,6,0),1,3)))</f>
        <v/>
      </c>
      <c r="AJ567" s="94" t="str">
        <f aca="false">IF(AI567&lt;&gt;"",VLOOKUP(AI567,$B$5:$L$106,11,0),"")</f>
        <v/>
      </c>
      <c r="AK567" s="102" t="n">
        <f aca="false">AH567</f>
        <v>0</v>
      </c>
      <c r="AM567" s="103" t="n">
        <f aca="false">IF(AG567=$AM$3,IF($AM$4="借方残",AH567+AM216,AM216-AH567),IF(AJ567=$AM$3,IF($AM$4="借方残",AM216-AK567,AK567+AM216),AM216))</f>
        <v>0</v>
      </c>
      <c r="AO567" s="105" t="str">
        <f aca="false">IF($AO$3="","",IF(OR(AG567=$AO$3,AJ567=$AO$3),1,""))</f>
        <v/>
      </c>
      <c r="AP567" s="105" t="str">
        <f aca="false">IF(AO567=1,COUNTIF($AO$6:AO567,"=1"),"")</f>
        <v/>
      </c>
      <c r="AQ567" s="106" t="str">
        <f aca="false">IF($AO$3="","",IF(AG567=$AO$3,"借",IF(AJ567=$AO$3,"貸","")))</f>
        <v/>
      </c>
    </row>
    <row r="568" customFormat="false" ht="12" hidden="false" customHeight="false" outlineLevel="0" collapsed="false">
      <c r="AA568" s="52" t="n">
        <v>563</v>
      </c>
      <c r="AC568" s="52"/>
      <c r="AD568" s="94" t="str">
        <f aca="false">IF(AC568&lt;&gt;"",VLOOKUP(AC568,$P$5:W$120,8,0),"")</f>
        <v/>
      </c>
      <c r="AF568" s="52" t="str">
        <f aca="false">IF(ISERROR(VALUE(MID(AD568,1,3))),"",VALUE(MID(VLOOKUP(VALUE(MID(AD568,1,3)),$P$5:$W$120,4,0),1,3)))</f>
        <v/>
      </c>
      <c r="AG568" s="94" t="str">
        <f aca="false">IF(AF568&lt;&gt;"",VLOOKUP(AF568,$B$5:$L$106,11,0),"")</f>
        <v/>
      </c>
      <c r="AH568" s="88"/>
      <c r="AI568" s="52" t="str">
        <f aca="false">IF(ISERR(VALUE(MID(AD568,1,3))),"",VALUE(MID(VLOOKUP(VALUE(MID(AD568,1,3)),$P$5:$W$120,6,0),1,3)))</f>
        <v/>
      </c>
      <c r="AJ568" s="94" t="str">
        <f aca="false">IF(AI568&lt;&gt;"",VLOOKUP(AI568,$B$5:$L$106,11,0),"")</f>
        <v/>
      </c>
      <c r="AK568" s="102" t="n">
        <f aca="false">AH568</f>
        <v>0</v>
      </c>
      <c r="AM568" s="103" t="n">
        <f aca="false">IF(AG568=$AM$3,IF($AM$4="借方残",AH568+AM217,AM217-AH568),IF(AJ568=$AM$3,IF($AM$4="借方残",AM217-AK568,AK568+AM217),AM217))</f>
        <v>0</v>
      </c>
      <c r="AO568" s="105" t="str">
        <f aca="false">IF($AO$3="","",IF(OR(AG568=$AO$3,AJ568=$AO$3),1,""))</f>
        <v/>
      </c>
      <c r="AP568" s="105" t="str">
        <f aca="false">IF(AO568=1,COUNTIF($AO$6:AO568,"=1"),"")</f>
        <v/>
      </c>
      <c r="AQ568" s="106" t="str">
        <f aca="false">IF($AO$3="","",IF(AG568=$AO$3,"借",IF(AJ568=$AO$3,"貸","")))</f>
        <v/>
      </c>
    </row>
    <row r="569" customFormat="false" ht="12" hidden="false" customHeight="false" outlineLevel="0" collapsed="false">
      <c r="AA569" s="52" t="n">
        <v>564</v>
      </c>
      <c r="AC569" s="52"/>
      <c r="AD569" s="94" t="str">
        <f aca="false">IF(AC569&lt;&gt;"",VLOOKUP(AC569,$P$5:W$120,8,0),"")</f>
        <v/>
      </c>
      <c r="AF569" s="52" t="str">
        <f aca="false">IF(ISERROR(VALUE(MID(AD569,1,3))),"",VALUE(MID(VLOOKUP(VALUE(MID(AD569,1,3)),$P$5:$W$120,4,0),1,3)))</f>
        <v/>
      </c>
      <c r="AG569" s="94" t="str">
        <f aca="false">IF(AF569&lt;&gt;"",VLOOKUP(AF569,$B$5:$L$106,11,0),"")</f>
        <v/>
      </c>
      <c r="AH569" s="88"/>
      <c r="AI569" s="52" t="str">
        <f aca="false">IF(ISERR(VALUE(MID(AD569,1,3))),"",VALUE(MID(VLOOKUP(VALUE(MID(AD569,1,3)),$P$5:$W$120,6,0),1,3)))</f>
        <v/>
      </c>
      <c r="AJ569" s="94" t="str">
        <f aca="false">IF(AI569&lt;&gt;"",VLOOKUP(AI569,$B$5:$L$106,11,0),"")</f>
        <v/>
      </c>
      <c r="AK569" s="102" t="n">
        <f aca="false">AH569</f>
        <v>0</v>
      </c>
      <c r="AM569" s="103" t="n">
        <f aca="false">IF(AG569=$AM$3,IF($AM$4="借方残",AH569+AM218,AM218-AH569),IF(AJ569=$AM$3,IF($AM$4="借方残",AM218-AK569,AK569+AM218),AM218))</f>
        <v>0</v>
      </c>
      <c r="AO569" s="105" t="str">
        <f aca="false">IF($AO$3="","",IF(OR(AG569=$AO$3,AJ569=$AO$3),1,""))</f>
        <v/>
      </c>
      <c r="AP569" s="105" t="str">
        <f aca="false">IF(AO569=1,COUNTIF($AO$6:AO569,"=1"),"")</f>
        <v/>
      </c>
      <c r="AQ569" s="106" t="str">
        <f aca="false">IF($AO$3="","",IF(AG569=$AO$3,"借",IF(AJ569=$AO$3,"貸","")))</f>
        <v/>
      </c>
    </row>
    <row r="570" customFormat="false" ht="12" hidden="false" customHeight="false" outlineLevel="0" collapsed="false">
      <c r="AA570" s="52" t="n">
        <v>565</v>
      </c>
      <c r="AC570" s="52"/>
      <c r="AD570" s="94" t="str">
        <f aca="false">IF(AC570&lt;&gt;"",VLOOKUP(AC570,$P$5:W$120,8,0),"")</f>
        <v/>
      </c>
      <c r="AF570" s="52" t="str">
        <f aca="false">IF(ISERROR(VALUE(MID(AD570,1,3))),"",VALUE(MID(VLOOKUP(VALUE(MID(AD570,1,3)),$P$5:$W$120,4,0),1,3)))</f>
        <v/>
      </c>
      <c r="AG570" s="94" t="str">
        <f aca="false">IF(AF570&lt;&gt;"",VLOOKUP(AF570,$B$5:$L$106,11,0),"")</f>
        <v/>
      </c>
      <c r="AH570" s="88"/>
      <c r="AI570" s="52" t="str">
        <f aca="false">IF(ISERR(VALUE(MID(AD570,1,3))),"",VALUE(MID(VLOOKUP(VALUE(MID(AD570,1,3)),$P$5:$W$120,6,0),1,3)))</f>
        <v/>
      </c>
      <c r="AJ570" s="94" t="str">
        <f aca="false">IF(AI570&lt;&gt;"",VLOOKUP(AI570,$B$5:$L$106,11,0),"")</f>
        <v/>
      </c>
      <c r="AK570" s="102" t="n">
        <f aca="false">AH570</f>
        <v>0</v>
      </c>
      <c r="AM570" s="103" t="n">
        <f aca="false">IF(AG570=$AM$3,IF($AM$4="借方残",AH570+AM219,AM219-AH570),IF(AJ570=$AM$3,IF($AM$4="借方残",AM219-AK570,AK570+AM219),AM219))</f>
        <v>0</v>
      </c>
      <c r="AO570" s="105" t="str">
        <f aca="false">IF($AO$3="","",IF(OR(AG570=$AO$3,AJ570=$AO$3),1,""))</f>
        <v/>
      </c>
      <c r="AP570" s="105" t="str">
        <f aca="false">IF(AO570=1,COUNTIF($AO$6:AO570,"=1"),"")</f>
        <v/>
      </c>
      <c r="AQ570" s="106" t="str">
        <f aca="false">IF($AO$3="","",IF(AG570=$AO$3,"借",IF(AJ570=$AO$3,"貸","")))</f>
        <v/>
      </c>
    </row>
    <row r="571" customFormat="false" ht="12" hidden="false" customHeight="false" outlineLevel="0" collapsed="false">
      <c r="AA571" s="52" t="n">
        <v>566</v>
      </c>
      <c r="AC571" s="52"/>
      <c r="AD571" s="94" t="str">
        <f aca="false">IF(AC571&lt;&gt;"",VLOOKUP(AC571,$P$5:W$120,8,0),"")</f>
        <v/>
      </c>
      <c r="AF571" s="52" t="str">
        <f aca="false">IF(ISERROR(VALUE(MID(AD571,1,3))),"",VALUE(MID(VLOOKUP(VALUE(MID(AD571,1,3)),$P$5:$W$120,4,0),1,3)))</f>
        <v/>
      </c>
      <c r="AG571" s="94" t="str">
        <f aca="false">IF(AF571&lt;&gt;"",VLOOKUP(AF571,$B$5:$L$106,11,0),"")</f>
        <v/>
      </c>
      <c r="AH571" s="88"/>
      <c r="AI571" s="52" t="str">
        <f aca="false">IF(ISERR(VALUE(MID(AD571,1,3))),"",VALUE(MID(VLOOKUP(VALUE(MID(AD571,1,3)),$P$5:$W$120,6,0),1,3)))</f>
        <v/>
      </c>
      <c r="AJ571" s="94" t="str">
        <f aca="false">IF(AI571&lt;&gt;"",VLOOKUP(AI571,$B$5:$L$106,11,0),"")</f>
        <v/>
      </c>
      <c r="AK571" s="102" t="n">
        <f aca="false">AH571</f>
        <v>0</v>
      </c>
      <c r="AM571" s="103" t="n">
        <f aca="false">IF(AG571=$AM$3,IF($AM$4="借方残",AH571+AM220,AM220-AH571),IF(AJ571=$AM$3,IF($AM$4="借方残",AM220-AK571,AK571+AM220),AM220))</f>
        <v>0</v>
      </c>
      <c r="AO571" s="105" t="str">
        <f aca="false">IF($AO$3="","",IF(OR(AG571=$AO$3,AJ571=$AO$3),1,""))</f>
        <v/>
      </c>
      <c r="AP571" s="105" t="str">
        <f aca="false">IF(AO571=1,COUNTIF($AO$6:AO571,"=1"),"")</f>
        <v/>
      </c>
      <c r="AQ571" s="106" t="str">
        <f aca="false">IF($AO$3="","",IF(AG571=$AO$3,"借",IF(AJ571=$AO$3,"貸","")))</f>
        <v/>
      </c>
    </row>
    <row r="572" customFormat="false" ht="12" hidden="false" customHeight="false" outlineLevel="0" collapsed="false">
      <c r="AA572" s="52" t="n">
        <v>567</v>
      </c>
      <c r="AC572" s="52"/>
      <c r="AD572" s="94" t="str">
        <f aca="false">IF(AC572&lt;&gt;"",VLOOKUP(AC572,$P$5:W$120,8,0),"")</f>
        <v/>
      </c>
      <c r="AF572" s="52" t="str">
        <f aca="false">IF(ISERROR(VALUE(MID(AD572,1,3))),"",VALUE(MID(VLOOKUP(VALUE(MID(AD572,1,3)),$P$5:$W$120,4,0),1,3)))</f>
        <v/>
      </c>
      <c r="AG572" s="94" t="str">
        <f aca="false">IF(AF572&lt;&gt;"",VLOOKUP(AF572,$B$5:$L$106,11,0),"")</f>
        <v/>
      </c>
      <c r="AH572" s="88"/>
      <c r="AI572" s="52" t="str">
        <f aca="false">IF(ISERR(VALUE(MID(AD572,1,3))),"",VALUE(MID(VLOOKUP(VALUE(MID(AD572,1,3)),$P$5:$W$120,6,0),1,3)))</f>
        <v/>
      </c>
      <c r="AJ572" s="94" t="str">
        <f aca="false">IF(AI572&lt;&gt;"",VLOOKUP(AI572,$B$5:$L$106,11,0),"")</f>
        <v/>
      </c>
      <c r="AK572" s="102" t="n">
        <f aca="false">AH572</f>
        <v>0</v>
      </c>
      <c r="AM572" s="103" t="n">
        <f aca="false">IF(AG572=$AM$3,IF($AM$4="借方残",AH572+AM221,AM221-AH572),IF(AJ572=$AM$3,IF($AM$4="借方残",AM221-AK572,AK572+AM221),AM221))</f>
        <v>0</v>
      </c>
      <c r="AO572" s="105" t="str">
        <f aca="false">IF($AO$3="","",IF(OR(AG572=$AO$3,AJ572=$AO$3),1,""))</f>
        <v/>
      </c>
      <c r="AP572" s="105" t="str">
        <f aca="false">IF(AO572=1,COUNTIF($AO$6:AO572,"=1"),"")</f>
        <v/>
      </c>
      <c r="AQ572" s="106" t="str">
        <f aca="false">IF($AO$3="","",IF(AG572=$AO$3,"借",IF(AJ572=$AO$3,"貸","")))</f>
        <v/>
      </c>
    </row>
    <row r="573" customFormat="false" ht="12" hidden="false" customHeight="false" outlineLevel="0" collapsed="false">
      <c r="AA573" s="52" t="n">
        <v>568</v>
      </c>
      <c r="AC573" s="52"/>
      <c r="AD573" s="94" t="str">
        <f aca="false">IF(AC573&lt;&gt;"",VLOOKUP(AC573,$P$5:W$120,8,0),"")</f>
        <v/>
      </c>
      <c r="AF573" s="52" t="str">
        <f aca="false">IF(ISERROR(VALUE(MID(AD573,1,3))),"",VALUE(MID(VLOOKUP(VALUE(MID(AD573,1,3)),$P$5:$W$120,4,0),1,3)))</f>
        <v/>
      </c>
      <c r="AG573" s="94" t="str">
        <f aca="false">IF(AF573&lt;&gt;"",VLOOKUP(AF573,$B$5:$L$106,11,0),"")</f>
        <v/>
      </c>
      <c r="AH573" s="88"/>
      <c r="AI573" s="52" t="str">
        <f aca="false">IF(ISERR(VALUE(MID(AD573,1,3))),"",VALUE(MID(VLOOKUP(VALUE(MID(AD573,1,3)),$P$5:$W$120,6,0),1,3)))</f>
        <v/>
      </c>
      <c r="AJ573" s="94" t="str">
        <f aca="false">IF(AI573&lt;&gt;"",VLOOKUP(AI573,$B$5:$L$106,11,0),"")</f>
        <v/>
      </c>
      <c r="AK573" s="102" t="n">
        <f aca="false">AH573</f>
        <v>0</v>
      </c>
      <c r="AM573" s="103" t="n">
        <f aca="false">IF(AG573=$AM$3,IF($AM$4="借方残",AH573+AM222,AM222-AH573),IF(AJ573=$AM$3,IF($AM$4="借方残",AM222-AK573,AK573+AM222),AM222))</f>
        <v>0</v>
      </c>
      <c r="AO573" s="105" t="str">
        <f aca="false">IF($AO$3="","",IF(OR(AG573=$AO$3,AJ573=$AO$3),1,""))</f>
        <v/>
      </c>
      <c r="AP573" s="105" t="str">
        <f aca="false">IF(AO573=1,COUNTIF($AO$6:AO573,"=1"),"")</f>
        <v/>
      </c>
      <c r="AQ573" s="106" t="str">
        <f aca="false">IF($AO$3="","",IF(AG573=$AO$3,"借",IF(AJ573=$AO$3,"貸","")))</f>
        <v/>
      </c>
    </row>
    <row r="574" customFormat="false" ht="12" hidden="false" customHeight="false" outlineLevel="0" collapsed="false">
      <c r="AA574" s="52" t="n">
        <v>569</v>
      </c>
      <c r="AC574" s="52"/>
      <c r="AD574" s="94" t="str">
        <f aca="false">IF(AC574&lt;&gt;"",VLOOKUP(AC574,$P$5:W$120,8,0),"")</f>
        <v/>
      </c>
      <c r="AF574" s="52" t="str">
        <f aca="false">IF(ISERROR(VALUE(MID(AD574,1,3))),"",VALUE(MID(VLOOKUP(VALUE(MID(AD574,1,3)),$P$5:$W$120,4,0),1,3)))</f>
        <v/>
      </c>
      <c r="AG574" s="94" t="str">
        <f aca="false">IF(AF574&lt;&gt;"",VLOOKUP(AF574,$B$5:$L$106,11,0),"")</f>
        <v/>
      </c>
      <c r="AH574" s="88"/>
      <c r="AI574" s="52" t="str">
        <f aca="false">IF(ISERR(VALUE(MID(AD574,1,3))),"",VALUE(MID(VLOOKUP(VALUE(MID(AD574,1,3)),$P$5:$W$120,6,0),1,3)))</f>
        <v/>
      </c>
      <c r="AJ574" s="94" t="str">
        <f aca="false">IF(AI574&lt;&gt;"",VLOOKUP(AI574,$B$5:$L$106,11,0),"")</f>
        <v/>
      </c>
      <c r="AK574" s="102" t="n">
        <f aca="false">AH574</f>
        <v>0</v>
      </c>
      <c r="AM574" s="103" t="n">
        <f aca="false">IF(AG574=$AM$3,IF($AM$4="借方残",AH574+AM223,AM223-AH574),IF(AJ574=$AM$3,IF($AM$4="借方残",AM223-AK574,AK574+AM223),AM223))</f>
        <v>0</v>
      </c>
      <c r="AO574" s="105" t="str">
        <f aca="false">IF($AO$3="","",IF(OR(AG574=$AO$3,AJ574=$AO$3),1,""))</f>
        <v/>
      </c>
      <c r="AP574" s="105" t="str">
        <f aca="false">IF(AO574=1,COUNTIF($AO$6:AO574,"=1"),"")</f>
        <v/>
      </c>
      <c r="AQ574" s="106" t="str">
        <f aca="false">IF($AO$3="","",IF(AG574=$AO$3,"借",IF(AJ574=$AO$3,"貸","")))</f>
        <v/>
      </c>
    </row>
    <row r="575" customFormat="false" ht="12" hidden="false" customHeight="false" outlineLevel="0" collapsed="false">
      <c r="AA575" s="52" t="n">
        <v>570</v>
      </c>
      <c r="AC575" s="52"/>
      <c r="AD575" s="94" t="str">
        <f aca="false">IF(AC575&lt;&gt;"",VLOOKUP(AC575,$P$5:W$120,8,0),"")</f>
        <v/>
      </c>
      <c r="AF575" s="52" t="str">
        <f aca="false">IF(ISERROR(VALUE(MID(AD575,1,3))),"",VALUE(MID(VLOOKUP(VALUE(MID(AD575,1,3)),$P$5:$W$120,4,0),1,3)))</f>
        <v/>
      </c>
      <c r="AG575" s="94" t="str">
        <f aca="false">IF(AF575&lt;&gt;"",VLOOKUP(AF575,$B$5:$L$106,11,0),"")</f>
        <v/>
      </c>
      <c r="AH575" s="88"/>
      <c r="AI575" s="52" t="str">
        <f aca="false">IF(ISERR(VALUE(MID(AD575,1,3))),"",VALUE(MID(VLOOKUP(VALUE(MID(AD575,1,3)),$P$5:$W$120,6,0),1,3)))</f>
        <v/>
      </c>
      <c r="AJ575" s="94" t="str">
        <f aca="false">IF(AI575&lt;&gt;"",VLOOKUP(AI575,$B$5:$L$106,11,0),"")</f>
        <v/>
      </c>
      <c r="AK575" s="102" t="n">
        <f aca="false">AH575</f>
        <v>0</v>
      </c>
      <c r="AM575" s="103" t="n">
        <f aca="false">IF(AG575=$AM$3,IF($AM$4="借方残",AH575+AM224,AM224-AH575),IF(AJ575=$AM$3,IF($AM$4="借方残",AM224-AK575,AK575+AM224),AM224))</f>
        <v>0</v>
      </c>
      <c r="AO575" s="105" t="str">
        <f aca="false">IF($AO$3="","",IF(OR(AG575=$AO$3,AJ575=$AO$3),1,""))</f>
        <v/>
      </c>
      <c r="AP575" s="105" t="str">
        <f aca="false">IF(AO575=1,COUNTIF($AO$6:AO575,"=1"),"")</f>
        <v/>
      </c>
      <c r="AQ575" s="106" t="str">
        <f aca="false">IF($AO$3="","",IF(AG575=$AO$3,"借",IF(AJ575=$AO$3,"貸","")))</f>
        <v/>
      </c>
    </row>
    <row r="576" customFormat="false" ht="12" hidden="false" customHeight="false" outlineLevel="0" collapsed="false">
      <c r="AA576" s="52" t="n">
        <v>571</v>
      </c>
      <c r="AC576" s="52"/>
      <c r="AD576" s="94" t="str">
        <f aca="false">IF(AC576&lt;&gt;"",VLOOKUP(AC576,$P$5:W$120,8,0),"")</f>
        <v/>
      </c>
      <c r="AF576" s="52" t="str">
        <f aca="false">IF(ISERROR(VALUE(MID(AD576,1,3))),"",VALUE(MID(VLOOKUP(VALUE(MID(AD576,1,3)),$P$5:$W$120,4,0),1,3)))</f>
        <v/>
      </c>
      <c r="AG576" s="94" t="str">
        <f aca="false">IF(AF576&lt;&gt;"",VLOOKUP(AF576,$B$5:$L$106,11,0),"")</f>
        <v/>
      </c>
      <c r="AH576" s="88"/>
      <c r="AI576" s="52" t="str">
        <f aca="false">IF(ISERR(VALUE(MID(AD576,1,3))),"",VALUE(MID(VLOOKUP(VALUE(MID(AD576,1,3)),$P$5:$W$120,6,0),1,3)))</f>
        <v/>
      </c>
      <c r="AJ576" s="94" t="str">
        <f aca="false">IF(AI576&lt;&gt;"",VLOOKUP(AI576,$B$5:$L$106,11,0),"")</f>
        <v/>
      </c>
      <c r="AK576" s="102" t="n">
        <f aca="false">AH576</f>
        <v>0</v>
      </c>
      <c r="AM576" s="103" t="n">
        <f aca="false">IF(AG576=$AM$3,IF($AM$4="借方残",AH576+AM225,AM225-AH576),IF(AJ576=$AM$3,IF($AM$4="借方残",AM225-AK576,AK576+AM225),AM225))</f>
        <v>0</v>
      </c>
      <c r="AO576" s="105" t="str">
        <f aca="false">IF($AO$3="","",IF(OR(AG576=$AO$3,AJ576=$AO$3),1,""))</f>
        <v/>
      </c>
      <c r="AP576" s="105" t="str">
        <f aca="false">IF(AO576=1,COUNTIF($AO$6:AO576,"=1"),"")</f>
        <v/>
      </c>
      <c r="AQ576" s="106" t="str">
        <f aca="false">IF($AO$3="","",IF(AG576=$AO$3,"借",IF(AJ576=$AO$3,"貸","")))</f>
        <v/>
      </c>
    </row>
    <row r="577" customFormat="false" ht="12" hidden="false" customHeight="false" outlineLevel="0" collapsed="false">
      <c r="AA577" s="52" t="n">
        <v>572</v>
      </c>
      <c r="AC577" s="52"/>
      <c r="AD577" s="94" t="str">
        <f aca="false">IF(AC577&lt;&gt;"",VLOOKUP(AC577,$P$5:W$120,8,0),"")</f>
        <v/>
      </c>
      <c r="AF577" s="52" t="str">
        <f aca="false">IF(ISERROR(VALUE(MID(AD577,1,3))),"",VALUE(MID(VLOOKUP(VALUE(MID(AD577,1,3)),$P$5:$W$120,4,0),1,3)))</f>
        <v/>
      </c>
      <c r="AG577" s="94" t="str">
        <f aca="false">IF(AF577&lt;&gt;"",VLOOKUP(AF577,$B$5:$L$106,11,0),"")</f>
        <v/>
      </c>
      <c r="AH577" s="88"/>
      <c r="AI577" s="52" t="str">
        <f aca="false">IF(ISERR(VALUE(MID(AD577,1,3))),"",VALUE(MID(VLOOKUP(VALUE(MID(AD577,1,3)),$P$5:$W$120,6,0),1,3)))</f>
        <v/>
      </c>
      <c r="AJ577" s="94" t="str">
        <f aca="false">IF(AI577&lt;&gt;"",VLOOKUP(AI577,$B$5:$L$106,11,0),"")</f>
        <v/>
      </c>
      <c r="AK577" s="102" t="n">
        <f aca="false">AH577</f>
        <v>0</v>
      </c>
      <c r="AM577" s="103" t="n">
        <f aca="false">IF(AG577=$AM$3,IF($AM$4="借方残",AH577+AM226,AM226-AH577),IF(AJ577=$AM$3,IF($AM$4="借方残",AM226-AK577,AK577+AM226),AM226))</f>
        <v>0</v>
      </c>
      <c r="AO577" s="105" t="str">
        <f aca="false">IF($AO$3="","",IF(OR(AG577=$AO$3,AJ577=$AO$3),1,""))</f>
        <v/>
      </c>
      <c r="AP577" s="105" t="str">
        <f aca="false">IF(AO577=1,COUNTIF($AO$6:AO577,"=1"),"")</f>
        <v/>
      </c>
      <c r="AQ577" s="106" t="str">
        <f aca="false">IF($AO$3="","",IF(AG577=$AO$3,"借",IF(AJ577=$AO$3,"貸","")))</f>
        <v/>
      </c>
    </row>
    <row r="578" customFormat="false" ht="12" hidden="false" customHeight="false" outlineLevel="0" collapsed="false">
      <c r="AA578" s="52" t="n">
        <v>573</v>
      </c>
      <c r="AC578" s="52"/>
      <c r="AD578" s="94" t="str">
        <f aca="false">IF(AC578&lt;&gt;"",VLOOKUP(AC578,$P$5:W$120,8,0),"")</f>
        <v/>
      </c>
      <c r="AF578" s="52" t="str">
        <f aca="false">IF(ISERROR(VALUE(MID(AD578,1,3))),"",VALUE(MID(VLOOKUP(VALUE(MID(AD578,1,3)),$P$5:$W$120,4,0),1,3)))</f>
        <v/>
      </c>
      <c r="AG578" s="94" t="str">
        <f aca="false">IF(AF578&lt;&gt;"",VLOOKUP(AF578,$B$5:$L$106,11,0),"")</f>
        <v/>
      </c>
      <c r="AH578" s="88"/>
      <c r="AI578" s="52" t="str">
        <f aca="false">IF(ISERR(VALUE(MID(AD578,1,3))),"",VALUE(MID(VLOOKUP(VALUE(MID(AD578,1,3)),$P$5:$W$120,6,0),1,3)))</f>
        <v/>
      </c>
      <c r="AJ578" s="94" t="str">
        <f aca="false">IF(AI578&lt;&gt;"",VLOOKUP(AI578,$B$5:$L$106,11,0),"")</f>
        <v/>
      </c>
      <c r="AK578" s="102" t="n">
        <f aca="false">AH578</f>
        <v>0</v>
      </c>
      <c r="AM578" s="103" t="n">
        <f aca="false">IF(AG578=$AM$3,IF($AM$4="借方残",AH578+AM227,AM227-AH578),IF(AJ578=$AM$3,IF($AM$4="借方残",AM227-AK578,AK578+AM227),AM227))</f>
        <v>0</v>
      </c>
      <c r="AO578" s="105" t="str">
        <f aca="false">IF($AO$3="","",IF(OR(AG578=$AO$3,AJ578=$AO$3),1,""))</f>
        <v/>
      </c>
      <c r="AP578" s="105" t="str">
        <f aca="false">IF(AO578=1,COUNTIF($AO$6:AO578,"=1"),"")</f>
        <v/>
      </c>
      <c r="AQ578" s="106" t="str">
        <f aca="false">IF($AO$3="","",IF(AG578=$AO$3,"借",IF(AJ578=$AO$3,"貸","")))</f>
        <v/>
      </c>
    </row>
    <row r="579" customFormat="false" ht="12" hidden="false" customHeight="false" outlineLevel="0" collapsed="false">
      <c r="AA579" s="52" t="n">
        <v>574</v>
      </c>
      <c r="AC579" s="52"/>
      <c r="AD579" s="94" t="str">
        <f aca="false">IF(AC579&lt;&gt;"",VLOOKUP(AC579,$P$5:W$120,8,0),"")</f>
        <v/>
      </c>
      <c r="AF579" s="52" t="str">
        <f aca="false">IF(ISERROR(VALUE(MID(AD579,1,3))),"",VALUE(MID(VLOOKUP(VALUE(MID(AD579,1,3)),$P$5:$W$120,4,0),1,3)))</f>
        <v/>
      </c>
      <c r="AG579" s="94" t="str">
        <f aca="false">IF(AF579&lt;&gt;"",VLOOKUP(AF579,$B$5:$L$106,11,0),"")</f>
        <v/>
      </c>
      <c r="AH579" s="88"/>
      <c r="AI579" s="52" t="str">
        <f aca="false">IF(ISERR(VALUE(MID(AD579,1,3))),"",VALUE(MID(VLOOKUP(VALUE(MID(AD579,1,3)),$P$5:$W$120,6,0),1,3)))</f>
        <v/>
      </c>
      <c r="AJ579" s="94" t="str">
        <f aca="false">IF(AI579&lt;&gt;"",VLOOKUP(AI579,$B$5:$L$106,11,0),"")</f>
        <v/>
      </c>
      <c r="AK579" s="102" t="n">
        <f aca="false">AH579</f>
        <v>0</v>
      </c>
      <c r="AM579" s="103" t="n">
        <f aca="false">IF(AG579=$AM$3,IF($AM$4="借方残",AH579+AM228,AM228-AH579),IF(AJ579=$AM$3,IF($AM$4="借方残",AM228-AK579,AK579+AM228),AM228))</f>
        <v>0</v>
      </c>
      <c r="AO579" s="105" t="str">
        <f aca="false">IF($AO$3="","",IF(OR(AG579=$AO$3,AJ579=$AO$3),1,""))</f>
        <v/>
      </c>
      <c r="AP579" s="105" t="str">
        <f aca="false">IF(AO579=1,COUNTIF($AO$6:AO579,"=1"),"")</f>
        <v/>
      </c>
      <c r="AQ579" s="106" t="str">
        <f aca="false">IF($AO$3="","",IF(AG579=$AO$3,"借",IF(AJ579=$AO$3,"貸","")))</f>
        <v/>
      </c>
    </row>
    <row r="580" customFormat="false" ht="12" hidden="false" customHeight="false" outlineLevel="0" collapsed="false">
      <c r="AA580" s="52" t="n">
        <v>575</v>
      </c>
      <c r="AC580" s="52"/>
      <c r="AD580" s="94" t="str">
        <f aca="false">IF(AC580&lt;&gt;"",VLOOKUP(AC580,$P$5:W$120,8,0),"")</f>
        <v/>
      </c>
      <c r="AF580" s="52" t="str">
        <f aca="false">IF(ISERROR(VALUE(MID(AD580,1,3))),"",VALUE(MID(VLOOKUP(VALUE(MID(AD580,1,3)),$P$5:$W$120,4,0),1,3)))</f>
        <v/>
      </c>
      <c r="AG580" s="94" t="str">
        <f aca="false">IF(AF580&lt;&gt;"",VLOOKUP(AF580,$B$5:$L$106,11,0),"")</f>
        <v/>
      </c>
      <c r="AH580" s="88"/>
      <c r="AI580" s="52" t="str">
        <f aca="false">IF(ISERR(VALUE(MID(AD580,1,3))),"",VALUE(MID(VLOOKUP(VALUE(MID(AD580,1,3)),$P$5:$W$120,6,0),1,3)))</f>
        <v/>
      </c>
      <c r="AJ580" s="94" t="str">
        <f aca="false">IF(AI580&lt;&gt;"",VLOOKUP(AI580,$B$5:$L$106,11,0),"")</f>
        <v/>
      </c>
      <c r="AK580" s="102" t="n">
        <f aca="false">AH580</f>
        <v>0</v>
      </c>
      <c r="AM580" s="103" t="n">
        <f aca="false">IF(AG580=$AM$3,IF($AM$4="借方残",AH580+AM229,AM229-AH580),IF(AJ580=$AM$3,IF($AM$4="借方残",AM229-AK580,AK580+AM229),AM229))</f>
        <v>0</v>
      </c>
      <c r="AO580" s="105" t="str">
        <f aca="false">IF($AO$3="","",IF(OR(AG580=$AO$3,AJ580=$AO$3),1,""))</f>
        <v/>
      </c>
      <c r="AP580" s="105" t="str">
        <f aca="false">IF(AO580=1,COUNTIF($AO$6:AO580,"=1"),"")</f>
        <v/>
      </c>
      <c r="AQ580" s="106" t="str">
        <f aca="false">IF($AO$3="","",IF(AG580=$AO$3,"借",IF(AJ580=$AO$3,"貸","")))</f>
        <v/>
      </c>
    </row>
    <row r="581" customFormat="false" ht="12" hidden="false" customHeight="false" outlineLevel="0" collapsed="false">
      <c r="AA581" s="52" t="n">
        <v>576</v>
      </c>
      <c r="AC581" s="52"/>
      <c r="AD581" s="94" t="str">
        <f aca="false">IF(AC581&lt;&gt;"",VLOOKUP(AC581,$P$5:W$120,8,0),"")</f>
        <v/>
      </c>
      <c r="AF581" s="52" t="str">
        <f aca="false">IF(ISERROR(VALUE(MID(AD581,1,3))),"",VALUE(MID(VLOOKUP(VALUE(MID(AD581,1,3)),$P$5:$W$120,4,0),1,3)))</f>
        <v/>
      </c>
      <c r="AG581" s="94" t="str">
        <f aca="false">IF(AF581&lt;&gt;"",VLOOKUP(AF581,$B$5:$L$106,11,0),"")</f>
        <v/>
      </c>
      <c r="AH581" s="88"/>
      <c r="AI581" s="52" t="str">
        <f aca="false">IF(ISERR(VALUE(MID(AD581,1,3))),"",VALUE(MID(VLOOKUP(VALUE(MID(AD581,1,3)),$P$5:$W$120,6,0),1,3)))</f>
        <v/>
      </c>
      <c r="AJ581" s="94" t="str">
        <f aca="false">IF(AI581&lt;&gt;"",VLOOKUP(AI581,$B$5:$L$106,11,0),"")</f>
        <v/>
      </c>
      <c r="AK581" s="102" t="n">
        <f aca="false">AH581</f>
        <v>0</v>
      </c>
      <c r="AM581" s="103" t="n">
        <f aca="false">IF(AG581=$AM$3,IF($AM$4="借方残",AH581+AM230,AM230-AH581),IF(AJ581=$AM$3,IF($AM$4="借方残",AM230-AK581,AK581+AM230),AM230))</f>
        <v>0</v>
      </c>
      <c r="AO581" s="105" t="str">
        <f aca="false">IF($AO$3="","",IF(OR(AG581=$AO$3,AJ581=$AO$3),1,""))</f>
        <v/>
      </c>
      <c r="AP581" s="105" t="str">
        <f aca="false">IF(AO581=1,COUNTIF($AO$6:AO581,"=1"),"")</f>
        <v/>
      </c>
      <c r="AQ581" s="106" t="str">
        <f aca="false">IF($AO$3="","",IF(AG581=$AO$3,"借",IF(AJ581=$AO$3,"貸","")))</f>
        <v/>
      </c>
    </row>
    <row r="582" customFormat="false" ht="12" hidden="false" customHeight="false" outlineLevel="0" collapsed="false">
      <c r="AA582" s="52" t="n">
        <v>577</v>
      </c>
      <c r="AC582" s="52"/>
      <c r="AD582" s="94" t="str">
        <f aca="false">IF(AC582&lt;&gt;"",VLOOKUP(AC582,$P$5:W$120,8,0),"")</f>
        <v/>
      </c>
      <c r="AF582" s="52" t="str">
        <f aca="false">IF(ISERROR(VALUE(MID(AD582,1,3))),"",VALUE(MID(VLOOKUP(VALUE(MID(AD582,1,3)),$P$5:$W$120,4,0),1,3)))</f>
        <v/>
      </c>
      <c r="AG582" s="94" t="str">
        <f aca="false">IF(AF582&lt;&gt;"",VLOOKUP(AF582,$B$5:$L$106,11,0),"")</f>
        <v/>
      </c>
      <c r="AH582" s="88"/>
      <c r="AI582" s="52" t="str">
        <f aca="false">IF(ISERR(VALUE(MID(AD582,1,3))),"",VALUE(MID(VLOOKUP(VALUE(MID(AD582,1,3)),$P$5:$W$120,6,0),1,3)))</f>
        <v/>
      </c>
      <c r="AJ582" s="94" t="str">
        <f aca="false">IF(AI582&lt;&gt;"",VLOOKUP(AI582,$B$5:$L$106,11,0),"")</f>
        <v/>
      </c>
      <c r="AK582" s="102" t="n">
        <f aca="false">AH582</f>
        <v>0</v>
      </c>
      <c r="AM582" s="103" t="n">
        <f aca="false">IF(AG582=$AM$3,IF($AM$4="借方残",AH582+AM231,AM231-AH582),IF(AJ582=$AM$3,IF($AM$4="借方残",AM231-AK582,AK582+AM231),AM231))</f>
        <v>0</v>
      </c>
      <c r="AO582" s="105" t="str">
        <f aca="false">IF($AO$3="","",IF(OR(AG582=$AO$3,AJ582=$AO$3),1,""))</f>
        <v/>
      </c>
      <c r="AP582" s="105" t="str">
        <f aca="false">IF(AO582=1,COUNTIF($AO$6:AO582,"=1"),"")</f>
        <v/>
      </c>
      <c r="AQ582" s="106" t="str">
        <f aca="false">IF($AO$3="","",IF(AG582=$AO$3,"借",IF(AJ582=$AO$3,"貸","")))</f>
        <v/>
      </c>
    </row>
    <row r="583" customFormat="false" ht="12" hidden="false" customHeight="false" outlineLevel="0" collapsed="false">
      <c r="AA583" s="52" t="n">
        <v>578</v>
      </c>
      <c r="AC583" s="52"/>
      <c r="AD583" s="94" t="str">
        <f aca="false">IF(AC583&lt;&gt;"",VLOOKUP(AC583,$P$5:W$120,8,0),"")</f>
        <v/>
      </c>
      <c r="AF583" s="52" t="str">
        <f aca="false">IF(ISERROR(VALUE(MID(AD583,1,3))),"",VALUE(MID(VLOOKUP(VALUE(MID(AD583,1,3)),$P$5:$W$120,4,0),1,3)))</f>
        <v/>
      </c>
      <c r="AG583" s="94" t="str">
        <f aca="false">IF(AF583&lt;&gt;"",VLOOKUP(AF583,$B$5:$L$106,11,0),"")</f>
        <v/>
      </c>
      <c r="AH583" s="88"/>
      <c r="AI583" s="52" t="str">
        <f aca="false">IF(ISERR(VALUE(MID(AD583,1,3))),"",VALUE(MID(VLOOKUP(VALUE(MID(AD583,1,3)),$P$5:$W$120,6,0),1,3)))</f>
        <v/>
      </c>
      <c r="AJ583" s="94" t="str">
        <f aca="false">IF(AI583&lt;&gt;"",VLOOKUP(AI583,$B$5:$L$106,11,0),"")</f>
        <v/>
      </c>
      <c r="AK583" s="102" t="n">
        <f aca="false">AH583</f>
        <v>0</v>
      </c>
      <c r="AM583" s="103" t="n">
        <f aca="false">IF(AG583=$AM$3,IF($AM$4="借方残",AH583+AM232,AM232-AH583),IF(AJ583=$AM$3,IF($AM$4="借方残",AM232-AK583,AK583+AM232),AM232))</f>
        <v>0</v>
      </c>
      <c r="AO583" s="105" t="str">
        <f aca="false">IF($AO$3="","",IF(OR(AG583=$AO$3,AJ583=$AO$3),1,""))</f>
        <v/>
      </c>
      <c r="AP583" s="105" t="str">
        <f aca="false">IF(AO583=1,COUNTIF($AO$6:AO583,"=1"),"")</f>
        <v/>
      </c>
      <c r="AQ583" s="106" t="str">
        <f aca="false">IF($AO$3="","",IF(AG583=$AO$3,"借",IF(AJ583=$AO$3,"貸","")))</f>
        <v/>
      </c>
    </row>
    <row r="584" customFormat="false" ht="12" hidden="false" customHeight="false" outlineLevel="0" collapsed="false">
      <c r="AA584" s="52" t="n">
        <v>579</v>
      </c>
      <c r="AC584" s="52"/>
      <c r="AD584" s="94" t="str">
        <f aca="false">IF(AC584&lt;&gt;"",VLOOKUP(AC584,$P$5:W$120,8,0),"")</f>
        <v/>
      </c>
      <c r="AF584" s="52" t="str">
        <f aca="false">IF(ISERROR(VALUE(MID(AD584,1,3))),"",VALUE(MID(VLOOKUP(VALUE(MID(AD584,1,3)),$P$5:$W$120,4,0),1,3)))</f>
        <v/>
      </c>
      <c r="AG584" s="94" t="str">
        <f aca="false">IF(AF584&lt;&gt;"",VLOOKUP(AF584,$B$5:$L$106,11,0),"")</f>
        <v/>
      </c>
      <c r="AH584" s="88"/>
      <c r="AI584" s="52" t="str">
        <f aca="false">IF(ISERR(VALUE(MID(AD584,1,3))),"",VALUE(MID(VLOOKUP(VALUE(MID(AD584,1,3)),$P$5:$W$120,6,0),1,3)))</f>
        <v/>
      </c>
      <c r="AJ584" s="94" t="str">
        <f aca="false">IF(AI584&lt;&gt;"",VLOOKUP(AI584,$B$5:$L$106,11,0),"")</f>
        <v/>
      </c>
      <c r="AK584" s="102" t="n">
        <f aca="false">AH584</f>
        <v>0</v>
      </c>
      <c r="AM584" s="103" t="n">
        <f aca="false">IF(AG584=$AM$3,IF($AM$4="借方残",AH584+AM233,AM233-AH584),IF(AJ584=$AM$3,IF($AM$4="借方残",AM233-AK584,AK584+AM233),AM233))</f>
        <v>0</v>
      </c>
      <c r="AO584" s="105" t="str">
        <f aca="false">IF($AO$3="","",IF(OR(AG584=$AO$3,AJ584=$AO$3),1,""))</f>
        <v/>
      </c>
      <c r="AP584" s="105" t="str">
        <f aca="false">IF(AO584=1,COUNTIF($AO$6:AO584,"=1"),"")</f>
        <v/>
      </c>
      <c r="AQ584" s="106" t="str">
        <f aca="false">IF($AO$3="","",IF(AG584=$AO$3,"借",IF(AJ584=$AO$3,"貸","")))</f>
        <v/>
      </c>
    </row>
    <row r="585" customFormat="false" ht="12" hidden="false" customHeight="false" outlineLevel="0" collapsed="false">
      <c r="AA585" s="52" t="n">
        <v>580</v>
      </c>
      <c r="AC585" s="52"/>
      <c r="AD585" s="94" t="str">
        <f aca="false">IF(AC585&lt;&gt;"",VLOOKUP(AC585,$P$5:W$120,8,0),"")</f>
        <v/>
      </c>
      <c r="AF585" s="52" t="str">
        <f aca="false">IF(ISERROR(VALUE(MID(AD585,1,3))),"",VALUE(MID(VLOOKUP(VALUE(MID(AD585,1,3)),$P$5:$W$120,4,0),1,3)))</f>
        <v/>
      </c>
      <c r="AG585" s="94" t="str">
        <f aca="false">IF(AF585&lt;&gt;"",VLOOKUP(AF585,$B$5:$L$106,11,0),"")</f>
        <v/>
      </c>
      <c r="AH585" s="88"/>
      <c r="AI585" s="52" t="str">
        <f aca="false">IF(ISERR(VALUE(MID(AD585,1,3))),"",VALUE(MID(VLOOKUP(VALUE(MID(AD585,1,3)),$P$5:$W$120,6,0),1,3)))</f>
        <v/>
      </c>
      <c r="AJ585" s="94" t="str">
        <f aca="false">IF(AI585&lt;&gt;"",VLOOKUP(AI585,$B$5:$L$106,11,0),"")</f>
        <v/>
      </c>
      <c r="AK585" s="102" t="n">
        <f aca="false">AH585</f>
        <v>0</v>
      </c>
      <c r="AM585" s="103" t="n">
        <f aca="false">IF(AG585=$AM$3,IF($AM$4="借方残",AH585+AM234,AM234-AH585),IF(AJ585=$AM$3,IF($AM$4="借方残",AM234-AK585,AK585+AM234),AM234))</f>
        <v>0</v>
      </c>
      <c r="AO585" s="105" t="str">
        <f aca="false">IF($AO$3="","",IF(OR(AG585=$AO$3,AJ585=$AO$3),1,""))</f>
        <v/>
      </c>
      <c r="AP585" s="105" t="str">
        <f aca="false">IF(AO585=1,COUNTIF($AO$6:AO585,"=1"),"")</f>
        <v/>
      </c>
      <c r="AQ585" s="106" t="str">
        <f aca="false">IF($AO$3="","",IF(AG585=$AO$3,"借",IF(AJ585=$AO$3,"貸","")))</f>
        <v/>
      </c>
    </row>
    <row r="586" customFormat="false" ht="12" hidden="false" customHeight="false" outlineLevel="0" collapsed="false">
      <c r="AA586" s="52" t="n">
        <v>581</v>
      </c>
      <c r="AC586" s="52"/>
      <c r="AD586" s="94" t="str">
        <f aca="false">IF(AC586&lt;&gt;"",VLOOKUP(AC586,$P$5:W$120,8,0),"")</f>
        <v/>
      </c>
      <c r="AF586" s="52" t="str">
        <f aca="false">IF(ISERROR(VALUE(MID(AD586,1,3))),"",VALUE(MID(VLOOKUP(VALUE(MID(AD586,1,3)),$P$5:$W$120,4,0),1,3)))</f>
        <v/>
      </c>
      <c r="AG586" s="94" t="str">
        <f aca="false">IF(AF586&lt;&gt;"",VLOOKUP(AF586,$B$5:$L$106,11,0),"")</f>
        <v/>
      </c>
      <c r="AH586" s="88"/>
      <c r="AI586" s="52" t="str">
        <f aca="false">IF(ISERR(VALUE(MID(AD586,1,3))),"",VALUE(MID(VLOOKUP(VALUE(MID(AD586,1,3)),$P$5:$W$120,6,0),1,3)))</f>
        <v/>
      </c>
      <c r="AJ586" s="94" t="str">
        <f aca="false">IF(AI586&lt;&gt;"",VLOOKUP(AI586,$B$5:$L$106,11,0),"")</f>
        <v/>
      </c>
      <c r="AK586" s="102" t="n">
        <f aca="false">AH586</f>
        <v>0</v>
      </c>
      <c r="AM586" s="103" t="n">
        <f aca="false">IF(AG586=$AM$3,IF($AM$4="借方残",AH586+AM235,AM235-AH586),IF(AJ586=$AM$3,IF($AM$4="借方残",AM235-AK586,AK586+AM235),AM235))</f>
        <v>0</v>
      </c>
      <c r="AO586" s="105" t="str">
        <f aca="false">IF($AO$3="","",IF(OR(AG586=$AO$3,AJ586=$AO$3),1,""))</f>
        <v/>
      </c>
      <c r="AP586" s="105" t="str">
        <f aca="false">IF(AO586=1,COUNTIF($AO$6:AO586,"=1"),"")</f>
        <v/>
      </c>
      <c r="AQ586" s="106" t="str">
        <f aca="false">IF($AO$3="","",IF(AG586=$AO$3,"借",IF(AJ586=$AO$3,"貸","")))</f>
        <v/>
      </c>
    </row>
    <row r="587" customFormat="false" ht="12" hidden="false" customHeight="false" outlineLevel="0" collapsed="false">
      <c r="AA587" s="52" t="n">
        <v>582</v>
      </c>
      <c r="AC587" s="52"/>
      <c r="AD587" s="94" t="str">
        <f aca="false">IF(AC587&lt;&gt;"",VLOOKUP(AC587,$P$5:W$120,8,0),"")</f>
        <v/>
      </c>
      <c r="AF587" s="52" t="str">
        <f aca="false">IF(ISERROR(VALUE(MID(AD587,1,3))),"",VALUE(MID(VLOOKUP(VALUE(MID(AD587,1,3)),$P$5:$W$120,4,0),1,3)))</f>
        <v/>
      </c>
      <c r="AG587" s="94" t="str">
        <f aca="false">IF(AF587&lt;&gt;"",VLOOKUP(AF587,$B$5:$L$106,11,0),"")</f>
        <v/>
      </c>
      <c r="AH587" s="88"/>
      <c r="AI587" s="52" t="str">
        <f aca="false">IF(ISERR(VALUE(MID(AD587,1,3))),"",VALUE(MID(VLOOKUP(VALUE(MID(AD587,1,3)),$P$5:$W$120,6,0),1,3)))</f>
        <v/>
      </c>
      <c r="AJ587" s="94" t="str">
        <f aca="false">IF(AI587&lt;&gt;"",VLOOKUP(AI587,$B$5:$L$106,11,0),"")</f>
        <v/>
      </c>
      <c r="AK587" s="102" t="n">
        <f aca="false">AH587</f>
        <v>0</v>
      </c>
      <c r="AM587" s="103" t="n">
        <f aca="false">IF(AG587=$AM$3,IF($AM$4="借方残",AH587+AM236,AM236-AH587),IF(AJ587=$AM$3,IF($AM$4="借方残",AM236-AK587,AK587+AM236),AM236))</f>
        <v>0</v>
      </c>
      <c r="AO587" s="105" t="str">
        <f aca="false">IF($AO$3="","",IF(OR(AG587=$AO$3,AJ587=$AO$3),1,""))</f>
        <v/>
      </c>
      <c r="AP587" s="105" t="str">
        <f aca="false">IF(AO587=1,COUNTIF($AO$6:AO587,"=1"),"")</f>
        <v/>
      </c>
      <c r="AQ587" s="106" t="str">
        <f aca="false">IF($AO$3="","",IF(AG587=$AO$3,"借",IF(AJ587=$AO$3,"貸","")))</f>
        <v/>
      </c>
    </row>
    <row r="588" customFormat="false" ht="12" hidden="false" customHeight="false" outlineLevel="0" collapsed="false">
      <c r="AA588" s="52" t="n">
        <v>583</v>
      </c>
      <c r="AC588" s="52"/>
      <c r="AD588" s="94" t="str">
        <f aca="false">IF(AC588&lt;&gt;"",VLOOKUP(AC588,$P$5:W$120,8,0),"")</f>
        <v/>
      </c>
      <c r="AF588" s="52" t="str">
        <f aca="false">IF(ISERROR(VALUE(MID(AD588,1,3))),"",VALUE(MID(VLOOKUP(VALUE(MID(AD588,1,3)),$P$5:$W$120,4,0),1,3)))</f>
        <v/>
      </c>
      <c r="AG588" s="94" t="str">
        <f aca="false">IF(AF588&lt;&gt;"",VLOOKUP(AF588,$B$5:$L$106,11,0),"")</f>
        <v/>
      </c>
      <c r="AH588" s="88"/>
      <c r="AI588" s="52" t="str">
        <f aca="false">IF(ISERR(VALUE(MID(AD588,1,3))),"",VALUE(MID(VLOOKUP(VALUE(MID(AD588,1,3)),$P$5:$W$120,6,0),1,3)))</f>
        <v/>
      </c>
      <c r="AJ588" s="94" t="str">
        <f aca="false">IF(AI588&lt;&gt;"",VLOOKUP(AI588,$B$5:$L$106,11,0),"")</f>
        <v/>
      </c>
      <c r="AK588" s="102" t="n">
        <f aca="false">AH588</f>
        <v>0</v>
      </c>
      <c r="AM588" s="103" t="n">
        <f aca="false">IF(AG588=$AM$3,IF($AM$4="借方残",AH588+AM237,AM237-AH588),IF(AJ588=$AM$3,IF($AM$4="借方残",AM237-AK588,AK588+AM237),AM237))</f>
        <v>0</v>
      </c>
      <c r="AO588" s="105" t="str">
        <f aca="false">IF($AO$3="","",IF(OR(AG588=$AO$3,AJ588=$AO$3),1,""))</f>
        <v/>
      </c>
      <c r="AP588" s="105" t="str">
        <f aca="false">IF(AO588=1,COUNTIF($AO$6:AO588,"=1"),"")</f>
        <v/>
      </c>
      <c r="AQ588" s="106" t="str">
        <f aca="false">IF($AO$3="","",IF(AG588=$AO$3,"借",IF(AJ588=$AO$3,"貸","")))</f>
        <v/>
      </c>
    </row>
    <row r="589" customFormat="false" ht="12" hidden="false" customHeight="false" outlineLevel="0" collapsed="false">
      <c r="AA589" s="52" t="n">
        <v>584</v>
      </c>
      <c r="AC589" s="52"/>
      <c r="AD589" s="94" t="str">
        <f aca="false">IF(AC589&lt;&gt;"",VLOOKUP(AC589,$P$5:W$120,8,0),"")</f>
        <v/>
      </c>
      <c r="AF589" s="52" t="str">
        <f aca="false">IF(ISERROR(VALUE(MID(AD589,1,3))),"",VALUE(MID(VLOOKUP(VALUE(MID(AD589,1,3)),$P$5:$W$120,4,0),1,3)))</f>
        <v/>
      </c>
      <c r="AG589" s="94" t="str">
        <f aca="false">IF(AF589&lt;&gt;"",VLOOKUP(AF589,$B$5:$L$106,11,0),"")</f>
        <v/>
      </c>
      <c r="AH589" s="88"/>
      <c r="AI589" s="52" t="str">
        <f aca="false">IF(ISERR(VALUE(MID(AD589,1,3))),"",VALUE(MID(VLOOKUP(VALUE(MID(AD589,1,3)),$P$5:$W$120,6,0),1,3)))</f>
        <v/>
      </c>
      <c r="AJ589" s="94" t="str">
        <f aca="false">IF(AI589&lt;&gt;"",VLOOKUP(AI589,$B$5:$L$106,11,0),"")</f>
        <v/>
      </c>
      <c r="AK589" s="102" t="n">
        <f aca="false">AH589</f>
        <v>0</v>
      </c>
      <c r="AM589" s="103" t="n">
        <f aca="false">IF(AG589=$AM$3,IF($AM$4="借方残",AH589+AM238,AM238-AH589),IF(AJ589=$AM$3,IF($AM$4="借方残",AM238-AK589,AK589+AM238),AM238))</f>
        <v>0</v>
      </c>
      <c r="AO589" s="105" t="str">
        <f aca="false">IF($AO$3="","",IF(OR(AG589=$AO$3,AJ589=$AO$3),1,""))</f>
        <v/>
      </c>
      <c r="AP589" s="105" t="str">
        <f aca="false">IF(AO589=1,COUNTIF($AO$6:AO589,"=1"),"")</f>
        <v/>
      </c>
      <c r="AQ589" s="106" t="str">
        <f aca="false">IF($AO$3="","",IF(AG589=$AO$3,"借",IF(AJ589=$AO$3,"貸","")))</f>
        <v/>
      </c>
    </row>
    <row r="590" customFormat="false" ht="12" hidden="false" customHeight="false" outlineLevel="0" collapsed="false">
      <c r="AA590" s="52" t="n">
        <v>585</v>
      </c>
      <c r="AC590" s="52"/>
      <c r="AD590" s="94" t="str">
        <f aca="false">IF(AC590&lt;&gt;"",VLOOKUP(AC590,$P$5:W$120,8,0),"")</f>
        <v/>
      </c>
      <c r="AF590" s="52" t="str">
        <f aca="false">IF(ISERROR(VALUE(MID(AD590,1,3))),"",VALUE(MID(VLOOKUP(VALUE(MID(AD590,1,3)),$P$5:$W$120,4,0),1,3)))</f>
        <v/>
      </c>
      <c r="AG590" s="94" t="str">
        <f aca="false">IF(AF590&lt;&gt;"",VLOOKUP(AF590,$B$5:$L$106,11,0),"")</f>
        <v/>
      </c>
      <c r="AH590" s="88"/>
      <c r="AI590" s="52" t="str">
        <f aca="false">IF(ISERR(VALUE(MID(AD590,1,3))),"",VALUE(MID(VLOOKUP(VALUE(MID(AD590,1,3)),$P$5:$W$120,6,0),1,3)))</f>
        <v/>
      </c>
      <c r="AJ590" s="94" t="str">
        <f aca="false">IF(AI590&lt;&gt;"",VLOOKUP(AI590,$B$5:$L$106,11,0),"")</f>
        <v/>
      </c>
      <c r="AK590" s="102" t="n">
        <f aca="false">AH590</f>
        <v>0</v>
      </c>
      <c r="AM590" s="103" t="n">
        <f aca="false">IF(AG590=$AM$3,IF($AM$4="借方残",AH590+AM239,AM239-AH590),IF(AJ590=$AM$3,IF($AM$4="借方残",AM239-AK590,AK590+AM239),AM239))</f>
        <v>0</v>
      </c>
      <c r="AO590" s="105" t="str">
        <f aca="false">IF($AO$3="","",IF(OR(AG590=$AO$3,AJ590=$AO$3),1,""))</f>
        <v/>
      </c>
      <c r="AP590" s="105" t="str">
        <f aca="false">IF(AO590=1,COUNTIF($AO$6:AO590,"=1"),"")</f>
        <v/>
      </c>
      <c r="AQ590" s="106" t="str">
        <f aca="false">IF($AO$3="","",IF(AG590=$AO$3,"借",IF(AJ590=$AO$3,"貸","")))</f>
        <v/>
      </c>
    </row>
    <row r="591" customFormat="false" ht="12" hidden="false" customHeight="false" outlineLevel="0" collapsed="false">
      <c r="AA591" s="52" t="n">
        <v>586</v>
      </c>
      <c r="AC591" s="52"/>
      <c r="AD591" s="94" t="str">
        <f aca="false">IF(AC591&lt;&gt;"",VLOOKUP(AC591,$P$5:W$120,8,0),"")</f>
        <v/>
      </c>
      <c r="AF591" s="52" t="str">
        <f aca="false">IF(ISERROR(VALUE(MID(AD591,1,3))),"",VALUE(MID(VLOOKUP(VALUE(MID(AD591,1,3)),$P$5:$W$120,4,0),1,3)))</f>
        <v/>
      </c>
      <c r="AG591" s="94" t="str">
        <f aca="false">IF(AF591&lt;&gt;"",VLOOKUP(AF591,$B$5:$L$106,11,0),"")</f>
        <v/>
      </c>
      <c r="AH591" s="88"/>
      <c r="AI591" s="52" t="str">
        <f aca="false">IF(ISERR(VALUE(MID(AD591,1,3))),"",VALUE(MID(VLOOKUP(VALUE(MID(AD591,1,3)),$P$5:$W$120,6,0),1,3)))</f>
        <v/>
      </c>
      <c r="AJ591" s="94" t="str">
        <f aca="false">IF(AI591&lt;&gt;"",VLOOKUP(AI591,$B$5:$L$106,11,0),"")</f>
        <v/>
      </c>
      <c r="AK591" s="102" t="n">
        <f aca="false">AH591</f>
        <v>0</v>
      </c>
      <c r="AM591" s="103" t="n">
        <f aca="false">IF(AG591=$AM$3,IF($AM$4="借方残",AH591+AM240,AM240-AH591),IF(AJ591=$AM$3,IF($AM$4="借方残",AM240-AK591,AK591+AM240),AM240))</f>
        <v>0</v>
      </c>
      <c r="AO591" s="105" t="str">
        <f aca="false">IF($AO$3="","",IF(OR(AG591=$AO$3,AJ591=$AO$3),1,""))</f>
        <v/>
      </c>
      <c r="AP591" s="105" t="str">
        <f aca="false">IF(AO591=1,COUNTIF($AO$6:AO591,"=1"),"")</f>
        <v/>
      </c>
      <c r="AQ591" s="106" t="str">
        <f aca="false">IF($AO$3="","",IF(AG591=$AO$3,"借",IF(AJ591=$AO$3,"貸","")))</f>
        <v/>
      </c>
    </row>
    <row r="592" customFormat="false" ht="12" hidden="false" customHeight="false" outlineLevel="0" collapsed="false">
      <c r="AA592" s="52" t="n">
        <v>587</v>
      </c>
      <c r="AC592" s="52"/>
      <c r="AD592" s="94" t="str">
        <f aca="false">IF(AC592&lt;&gt;"",VLOOKUP(AC592,$P$5:W$120,8,0),"")</f>
        <v/>
      </c>
      <c r="AF592" s="52" t="str">
        <f aca="false">IF(ISERROR(VALUE(MID(AD592,1,3))),"",VALUE(MID(VLOOKUP(VALUE(MID(AD592,1,3)),$P$5:$W$120,4,0),1,3)))</f>
        <v/>
      </c>
      <c r="AG592" s="94" t="str">
        <f aca="false">IF(AF592&lt;&gt;"",VLOOKUP(AF592,$B$5:$L$106,11,0),"")</f>
        <v/>
      </c>
      <c r="AH592" s="88"/>
      <c r="AI592" s="52" t="str">
        <f aca="false">IF(ISERR(VALUE(MID(AD592,1,3))),"",VALUE(MID(VLOOKUP(VALUE(MID(AD592,1,3)),$P$5:$W$120,6,0),1,3)))</f>
        <v/>
      </c>
      <c r="AJ592" s="94" t="str">
        <f aca="false">IF(AI592&lt;&gt;"",VLOOKUP(AI592,$B$5:$L$106,11,0),"")</f>
        <v/>
      </c>
      <c r="AK592" s="102" t="n">
        <f aca="false">AH592</f>
        <v>0</v>
      </c>
      <c r="AM592" s="103" t="n">
        <f aca="false">IF(AG592=$AM$3,IF($AM$4="借方残",AH592+AM241,AM241-AH592),IF(AJ592=$AM$3,IF($AM$4="借方残",AM241-AK592,AK592+AM241),AM241))</f>
        <v>0</v>
      </c>
      <c r="AO592" s="105" t="str">
        <f aca="false">IF($AO$3="","",IF(OR(AG592=$AO$3,AJ592=$AO$3),1,""))</f>
        <v/>
      </c>
      <c r="AP592" s="105" t="str">
        <f aca="false">IF(AO592=1,COUNTIF($AO$6:AO592,"=1"),"")</f>
        <v/>
      </c>
      <c r="AQ592" s="106" t="str">
        <f aca="false">IF($AO$3="","",IF(AG592=$AO$3,"借",IF(AJ592=$AO$3,"貸","")))</f>
        <v/>
      </c>
    </row>
    <row r="593" customFormat="false" ht="12" hidden="false" customHeight="false" outlineLevel="0" collapsed="false">
      <c r="AA593" s="52" t="n">
        <v>588</v>
      </c>
      <c r="AC593" s="52"/>
      <c r="AD593" s="94" t="str">
        <f aca="false">IF(AC593&lt;&gt;"",VLOOKUP(AC593,$P$5:W$120,8,0),"")</f>
        <v/>
      </c>
      <c r="AF593" s="52" t="str">
        <f aca="false">IF(ISERROR(VALUE(MID(AD593,1,3))),"",VALUE(MID(VLOOKUP(VALUE(MID(AD593,1,3)),$P$5:$W$120,4,0),1,3)))</f>
        <v/>
      </c>
      <c r="AG593" s="94" t="str">
        <f aca="false">IF(AF593&lt;&gt;"",VLOOKUP(AF593,$B$5:$L$106,11,0),"")</f>
        <v/>
      </c>
      <c r="AH593" s="88"/>
      <c r="AI593" s="52" t="str">
        <f aca="false">IF(ISERR(VALUE(MID(AD593,1,3))),"",VALUE(MID(VLOOKUP(VALUE(MID(AD593,1,3)),$P$5:$W$120,6,0),1,3)))</f>
        <v/>
      </c>
      <c r="AJ593" s="94" t="str">
        <f aca="false">IF(AI593&lt;&gt;"",VLOOKUP(AI593,$B$5:$L$106,11,0),"")</f>
        <v/>
      </c>
      <c r="AK593" s="102" t="n">
        <f aca="false">AH593</f>
        <v>0</v>
      </c>
      <c r="AM593" s="103" t="n">
        <f aca="false">IF(AG593=$AM$3,IF($AM$4="借方残",AH593+AM242,AM242-AH593),IF(AJ593=$AM$3,IF($AM$4="借方残",AM242-AK593,AK593+AM242),AM242))</f>
        <v>0</v>
      </c>
      <c r="AO593" s="105" t="str">
        <f aca="false">IF($AO$3="","",IF(OR(AG593=$AO$3,AJ593=$AO$3),1,""))</f>
        <v/>
      </c>
      <c r="AP593" s="105" t="str">
        <f aca="false">IF(AO593=1,COUNTIF($AO$6:AO593,"=1"),"")</f>
        <v/>
      </c>
      <c r="AQ593" s="106" t="str">
        <f aca="false">IF($AO$3="","",IF(AG593=$AO$3,"借",IF(AJ593=$AO$3,"貸","")))</f>
        <v/>
      </c>
    </row>
    <row r="594" customFormat="false" ht="12" hidden="false" customHeight="false" outlineLevel="0" collapsed="false">
      <c r="AA594" s="52" t="n">
        <v>589</v>
      </c>
      <c r="AC594" s="52"/>
      <c r="AD594" s="94" t="str">
        <f aca="false">IF(AC594&lt;&gt;"",VLOOKUP(AC594,$P$5:W$120,8,0),"")</f>
        <v/>
      </c>
      <c r="AF594" s="52" t="str">
        <f aca="false">IF(ISERROR(VALUE(MID(AD594,1,3))),"",VALUE(MID(VLOOKUP(VALUE(MID(AD594,1,3)),$P$5:$W$120,4,0),1,3)))</f>
        <v/>
      </c>
      <c r="AG594" s="94" t="str">
        <f aca="false">IF(AF594&lt;&gt;"",VLOOKUP(AF594,$B$5:$L$106,11,0),"")</f>
        <v/>
      </c>
      <c r="AH594" s="88"/>
      <c r="AI594" s="52" t="str">
        <f aca="false">IF(ISERR(VALUE(MID(AD594,1,3))),"",VALUE(MID(VLOOKUP(VALUE(MID(AD594,1,3)),$P$5:$W$120,6,0),1,3)))</f>
        <v/>
      </c>
      <c r="AJ594" s="94" t="str">
        <f aca="false">IF(AI594&lt;&gt;"",VLOOKUP(AI594,$B$5:$L$106,11,0),"")</f>
        <v/>
      </c>
      <c r="AK594" s="102" t="n">
        <f aca="false">AH594</f>
        <v>0</v>
      </c>
      <c r="AM594" s="103" t="n">
        <f aca="false">IF(AG594=$AM$3,IF($AM$4="借方残",AH594+AM243,AM243-AH594),IF(AJ594=$AM$3,IF($AM$4="借方残",AM243-AK594,AK594+AM243),AM243))</f>
        <v>0</v>
      </c>
      <c r="AO594" s="105" t="str">
        <f aca="false">IF($AO$3="","",IF(OR(AG594=$AO$3,AJ594=$AO$3),1,""))</f>
        <v/>
      </c>
      <c r="AP594" s="105" t="str">
        <f aca="false">IF(AO594=1,COUNTIF($AO$6:AO594,"=1"),"")</f>
        <v/>
      </c>
      <c r="AQ594" s="106" t="str">
        <f aca="false">IF($AO$3="","",IF(AG594=$AO$3,"借",IF(AJ594=$AO$3,"貸","")))</f>
        <v/>
      </c>
    </row>
    <row r="595" customFormat="false" ht="12" hidden="false" customHeight="false" outlineLevel="0" collapsed="false">
      <c r="AA595" s="52" t="n">
        <v>590</v>
      </c>
      <c r="AC595" s="52"/>
      <c r="AD595" s="94" t="str">
        <f aca="false">IF(AC595&lt;&gt;"",VLOOKUP(AC595,$P$5:W$120,8,0),"")</f>
        <v/>
      </c>
      <c r="AF595" s="52" t="str">
        <f aca="false">IF(ISERROR(VALUE(MID(AD595,1,3))),"",VALUE(MID(VLOOKUP(VALUE(MID(AD595,1,3)),$P$5:$W$120,4,0),1,3)))</f>
        <v/>
      </c>
      <c r="AG595" s="94" t="str">
        <f aca="false">IF(AF595&lt;&gt;"",VLOOKUP(AF595,$B$5:$L$106,11,0),"")</f>
        <v/>
      </c>
      <c r="AH595" s="88"/>
      <c r="AI595" s="52" t="str">
        <f aca="false">IF(ISERR(VALUE(MID(AD595,1,3))),"",VALUE(MID(VLOOKUP(VALUE(MID(AD595,1,3)),$P$5:$W$120,6,0),1,3)))</f>
        <v/>
      </c>
      <c r="AJ595" s="94" t="str">
        <f aca="false">IF(AI595&lt;&gt;"",VLOOKUP(AI595,$B$5:$L$106,11,0),"")</f>
        <v/>
      </c>
      <c r="AK595" s="102" t="n">
        <f aca="false">AH595</f>
        <v>0</v>
      </c>
      <c r="AM595" s="103" t="n">
        <f aca="false">IF(AG595=$AM$3,IF($AM$4="借方残",AH595+AM244,AM244-AH595),IF(AJ595=$AM$3,IF($AM$4="借方残",AM244-AK595,AK595+AM244),AM244))</f>
        <v>0</v>
      </c>
      <c r="AO595" s="105" t="str">
        <f aca="false">IF($AO$3="","",IF(OR(AG595=$AO$3,AJ595=$AO$3),1,""))</f>
        <v/>
      </c>
      <c r="AP595" s="105" t="str">
        <f aca="false">IF(AO595=1,COUNTIF($AO$6:AO595,"=1"),"")</f>
        <v/>
      </c>
      <c r="AQ595" s="106" t="str">
        <f aca="false">IF($AO$3="","",IF(AG595=$AO$3,"借",IF(AJ595=$AO$3,"貸","")))</f>
        <v/>
      </c>
    </row>
    <row r="596" customFormat="false" ht="12" hidden="false" customHeight="false" outlineLevel="0" collapsed="false">
      <c r="AA596" s="52" t="n">
        <v>591</v>
      </c>
      <c r="AC596" s="52"/>
      <c r="AD596" s="94" t="str">
        <f aca="false">IF(AC596&lt;&gt;"",VLOOKUP(AC596,$P$5:W$120,8,0),"")</f>
        <v/>
      </c>
      <c r="AF596" s="52" t="str">
        <f aca="false">IF(ISERROR(VALUE(MID(AD596,1,3))),"",VALUE(MID(VLOOKUP(VALUE(MID(AD596,1,3)),$P$5:$W$120,4,0),1,3)))</f>
        <v/>
      </c>
      <c r="AG596" s="94" t="str">
        <f aca="false">IF(AF596&lt;&gt;"",VLOOKUP(AF596,$B$5:$L$106,11,0),"")</f>
        <v/>
      </c>
      <c r="AH596" s="88"/>
      <c r="AI596" s="52" t="str">
        <f aca="false">IF(ISERR(VALUE(MID(AD596,1,3))),"",VALUE(MID(VLOOKUP(VALUE(MID(AD596,1,3)),$P$5:$W$120,6,0),1,3)))</f>
        <v/>
      </c>
      <c r="AJ596" s="94" t="str">
        <f aca="false">IF(AI596&lt;&gt;"",VLOOKUP(AI596,$B$5:$L$106,11,0),"")</f>
        <v/>
      </c>
      <c r="AK596" s="102" t="n">
        <f aca="false">AH596</f>
        <v>0</v>
      </c>
      <c r="AM596" s="103" t="n">
        <f aca="false">IF(AG596=$AM$3,IF($AM$4="借方残",AH596+AM245,AM245-AH596),IF(AJ596=$AM$3,IF($AM$4="借方残",AM245-AK596,AK596+AM245),AM245))</f>
        <v>0</v>
      </c>
      <c r="AO596" s="105" t="str">
        <f aca="false">IF($AO$3="","",IF(OR(AG596=$AO$3,AJ596=$AO$3),1,""))</f>
        <v/>
      </c>
      <c r="AP596" s="105" t="str">
        <f aca="false">IF(AO596=1,COUNTIF($AO$6:AO596,"=1"),"")</f>
        <v/>
      </c>
      <c r="AQ596" s="106" t="str">
        <f aca="false">IF($AO$3="","",IF(AG596=$AO$3,"借",IF(AJ596=$AO$3,"貸","")))</f>
        <v/>
      </c>
    </row>
    <row r="597" customFormat="false" ht="12" hidden="false" customHeight="false" outlineLevel="0" collapsed="false">
      <c r="AA597" s="52" t="n">
        <v>592</v>
      </c>
      <c r="AC597" s="52"/>
      <c r="AD597" s="94" t="str">
        <f aca="false">IF(AC597&lt;&gt;"",VLOOKUP(AC597,$P$5:W$120,8,0),"")</f>
        <v/>
      </c>
      <c r="AF597" s="52" t="str">
        <f aca="false">IF(ISERROR(VALUE(MID(AD597,1,3))),"",VALUE(MID(VLOOKUP(VALUE(MID(AD597,1,3)),$P$5:$W$120,4,0),1,3)))</f>
        <v/>
      </c>
      <c r="AG597" s="94" t="str">
        <f aca="false">IF(AF597&lt;&gt;"",VLOOKUP(AF597,$B$5:$L$106,11,0),"")</f>
        <v/>
      </c>
      <c r="AH597" s="88"/>
      <c r="AI597" s="52" t="str">
        <f aca="false">IF(ISERR(VALUE(MID(AD597,1,3))),"",VALUE(MID(VLOOKUP(VALUE(MID(AD597,1,3)),$P$5:$W$120,6,0),1,3)))</f>
        <v/>
      </c>
      <c r="AJ597" s="94" t="str">
        <f aca="false">IF(AI597&lt;&gt;"",VLOOKUP(AI597,$B$5:$L$106,11,0),"")</f>
        <v/>
      </c>
      <c r="AK597" s="102" t="n">
        <f aca="false">AH597</f>
        <v>0</v>
      </c>
      <c r="AM597" s="103" t="n">
        <f aca="false">IF(AG597=$AM$3,IF($AM$4="借方残",AH597+AM246,AM246-AH597),IF(AJ597=$AM$3,IF($AM$4="借方残",AM246-AK597,AK597+AM246),AM246))</f>
        <v>0</v>
      </c>
      <c r="AO597" s="105" t="str">
        <f aca="false">IF($AO$3="","",IF(OR(AG597=$AO$3,AJ597=$AO$3),1,""))</f>
        <v/>
      </c>
      <c r="AP597" s="105" t="str">
        <f aca="false">IF(AO597=1,COUNTIF($AO$6:AO597,"=1"),"")</f>
        <v/>
      </c>
      <c r="AQ597" s="106" t="str">
        <f aca="false">IF($AO$3="","",IF(AG597=$AO$3,"借",IF(AJ597=$AO$3,"貸","")))</f>
        <v/>
      </c>
    </row>
    <row r="598" customFormat="false" ht="12" hidden="false" customHeight="false" outlineLevel="0" collapsed="false">
      <c r="AA598" s="52" t="n">
        <v>593</v>
      </c>
      <c r="AC598" s="52"/>
      <c r="AD598" s="94" t="str">
        <f aca="false">IF(AC598&lt;&gt;"",VLOOKUP(AC598,$P$5:W$120,8,0),"")</f>
        <v/>
      </c>
      <c r="AF598" s="52" t="str">
        <f aca="false">IF(ISERROR(VALUE(MID(AD598,1,3))),"",VALUE(MID(VLOOKUP(VALUE(MID(AD598,1,3)),$P$5:$W$120,4,0),1,3)))</f>
        <v/>
      </c>
      <c r="AG598" s="94" t="str">
        <f aca="false">IF(AF598&lt;&gt;"",VLOOKUP(AF598,$B$5:$L$106,11,0),"")</f>
        <v/>
      </c>
      <c r="AH598" s="88"/>
      <c r="AI598" s="52" t="str">
        <f aca="false">IF(ISERR(VALUE(MID(AD598,1,3))),"",VALUE(MID(VLOOKUP(VALUE(MID(AD598,1,3)),$P$5:$W$120,6,0),1,3)))</f>
        <v/>
      </c>
      <c r="AJ598" s="94" t="str">
        <f aca="false">IF(AI598&lt;&gt;"",VLOOKUP(AI598,$B$5:$L$106,11,0),"")</f>
        <v/>
      </c>
      <c r="AK598" s="102" t="n">
        <f aca="false">AH598</f>
        <v>0</v>
      </c>
      <c r="AM598" s="103" t="n">
        <f aca="false">IF(AG598=$AM$3,IF($AM$4="借方残",AH598+AM247,AM247-AH598),IF(AJ598=$AM$3,IF($AM$4="借方残",AM247-AK598,AK598+AM247),AM247))</f>
        <v>0</v>
      </c>
      <c r="AO598" s="105" t="str">
        <f aca="false">IF($AO$3="","",IF(OR(AG598=$AO$3,AJ598=$AO$3),1,""))</f>
        <v/>
      </c>
      <c r="AP598" s="105" t="str">
        <f aca="false">IF(AO598=1,COUNTIF($AO$6:AO598,"=1"),"")</f>
        <v/>
      </c>
      <c r="AQ598" s="106" t="str">
        <f aca="false">IF($AO$3="","",IF(AG598=$AO$3,"借",IF(AJ598=$AO$3,"貸","")))</f>
        <v/>
      </c>
    </row>
    <row r="599" customFormat="false" ht="12" hidden="false" customHeight="false" outlineLevel="0" collapsed="false">
      <c r="AA599" s="52" t="n">
        <v>594</v>
      </c>
      <c r="AC599" s="52"/>
      <c r="AD599" s="94" t="str">
        <f aca="false">IF(AC599&lt;&gt;"",VLOOKUP(AC599,$P$5:W$120,8,0),"")</f>
        <v/>
      </c>
      <c r="AF599" s="52" t="str">
        <f aca="false">IF(ISERROR(VALUE(MID(AD599,1,3))),"",VALUE(MID(VLOOKUP(VALUE(MID(AD599,1,3)),$P$5:$W$120,4,0),1,3)))</f>
        <v/>
      </c>
      <c r="AG599" s="94" t="str">
        <f aca="false">IF(AF599&lt;&gt;"",VLOOKUP(AF599,$B$5:$L$106,11,0),"")</f>
        <v/>
      </c>
      <c r="AH599" s="88"/>
      <c r="AI599" s="52" t="str">
        <f aca="false">IF(ISERR(VALUE(MID(AD599,1,3))),"",VALUE(MID(VLOOKUP(VALUE(MID(AD599,1,3)),$P$5:$W$120,6,0),1,3)))</f>
        <v/>
      </c>
      <c r="AJ599" s="94" t="str">
        <f aca="false">IF(AI599&lt;&gt;"",VLOOKUP(AI599,$B$5:$L$106,11,0),"")</f>
        <v/>
      </c>
      <c r="AK599" s="102" t="n">
        <f aca="false">AH599</f>
        <v>0</v>
      </c>
      <c r="AM599" s="103" t="n">
        <f aca="false">IF(AG599=$AM$3,IF($AM$4="借方残",AH599+AM248,AM248-AH599),IF(AJ599=$AM$3,IF($AM$4="借方残",AM248-AK599,AK599+AM248),AM248))</f>
        <v>0</v>
      </c>
      <c r="AO599" s="105" t="str">
        <f aca="false">IF($AO$3="","",IF(OR(AG599=$AO$3,AJ599=$AO$3),1,""))</f>
        <v/>
      </c>
      <c r="AP599" s="105" t="str">
        <f aca="false">IF(AO599=1,COUNTIF($AO$6:AO599,"=1"),"")</f>
        <v/>
      </c>
      <c r="AQ599" s="106" t="str">
        <f aca="false">IF($AO$3="","",IF(AG599=$AO$3,"借",IF(AJ599=$AO$3,"貸","")))</f>
        <v/>
      </c>
    </row>
    <row r="600" customFormat="false" ht="12" hidden="false" customHeight="false" outlineLevel="0" collapsed="false">
      <c r="AA600" s="52" t="n">
        <v>595</v>
      </c>
      <c r="AC600" s="52"/>
      <c r="AD600" s="94" t="str">
        <f aca="false">IF(AC600&lt;&gt;"",VLOOKUP(AC600,$P$5:W$120,8,0),"")</f>
        <v/>
      </c>
      <c r="AF600" s="52" t="str">
        <f aca="false">IF(ISERROR(VALUE(MID(AD600,1,3))),"",VALUE(MID(VLOOKUP(VALUE(MID(AD600,1,3)),$P$5:$W$120,4,0),1,3)))</f>
        <v/>
      </c>
      <c r="AG600" s="94" t="str">
        <f aca="false">IF(AF600&lt;&gt;"",VLOOKUP(AF600,$B$5:$L$106,11,0),"")</f>
        <v/>
      </c>
      <c r="AH600" s="88"/>
      <c r="AI600" s="52" t="str">
        <f aca="false">IF(ISERR(VALUE(MID(AD600,1,3))),"",VALUE(MID(VLOOKUP(VALUE(MID(AD600,1,3)),$P$5:$W$120,6,0),1,3)))</f>
        <v/>
      </c>
      <c r="AJ600" s="94" t="str">
        <f aca="false">IF(AI600&lt;&gt;"",VLOOKUP(AI600,$B$5:$L$106,11,0),"")</f>
        <v/>
      </c>
      <c r="AK600" s="102" t="n">
        <f aca="false">AH600</f>
        <v>0</v>
      </c>
      <c r="AM600" s="103" t="n">
        <f aca="false">IF(AG600=$AM$3,IF($AM$4="借方残",AH600+AM249,AM249-AH600),IF(AJ600=$AM$3,IF($AM$4="借方残",AM249-AK600,AK600+AM249),AM249))</f>
        <v>0</v>
      </c>
      <c r="AO600" s="105" t="str">
        <f aca="false">IF($AO$3="","",IF(OR(AG600=$AO$3,AJ600=$AO$3),1,""))</f>
        <v/>
      </c>
      <c r="AP600" s="105" t="str">
        <f aca="false">IF(AO600=1,COUNTIF($AO$6:AO600,"=1"),"")</f>
        <v/>
      </c>
      <c r="AQ600" s="106" t="str">
        <f aca="false">IF($AO$3="","",IF(AG600=$AO$3,"借",IF(AJ600=$AO$3,"貸","")))</f>
        <v/>
      </c>
    </row>
    <row r="601" customFormat="false" ht="12" hidden="false" customHeight="false" outlineLevel="0" collapsed="false">
      <c r="AA601" s="52" t="n">
        <v>596</v>
      </c>
      <c r="AC601" s="52"/>
      <c r="AD601" s="94" t="str">
        <f aca="false">IF(AC601&lt;&gt;"",VLOOKUP(AC601,$P$5:W$120,8,0),"")</f>
        <v/>
      </c>
      <c r="AF601" s="52" t="str">
        <f aca="false">IF(ISERROR(VALUE(MID(AD601,1,3))),"",VALUE(MID(VLOOKUP(VALUE(MID(AD601,1,3)),$P$5:$W$120,4,0),1,3)))</f>
        <v/>
      </c>
      <c r="AG601" s="94" t="str">
        <f aca="false">IF(AF601&lt;&gt;"",VLOOKUP(AF601,$B$5:$L$106,11,0),"")</f>
        <v/>
      </c>
      <c r="AH601" s="88"/>
      <c r="AI601" s="52" t="str">
        <f aca="false">IF(ISERR(VALUE(MID(AD601,1,3))),"",VALUE(MID(VLOOKUP(VALUE(MID(AD601,1,3)),$P$5:$W$120,6,0),1,3)))</f>
        <v/>
      </c>
      <c r="AJ601" s="94" t="str">
        <f aca="false">IF(AI601&lt;&gt;"",VLOOKUP(AI601,$B$5:$L$106,11,0),"")</f>
        <v/>
      </c>
      <c r="AK601" s="102" t="n">
        <f aca="false">AH601</f>
        <v>0</v>
      </c>
      <c r="AM601" s="103" t="n">
        <f aca="false">IF(AG601=$AM$3,IF($AM$4="借方残",AH601+AM250,AM250-AH601),IF(AJ601=$AM$3,IF($AM$4="借方残",AM250-AK601,AK601+AM250),AM250))</f>
        <v>0</v>
      </c>
      <c r="AO601" s="105" t="str">
        <f aca="false">IF($AO$3="","",IF(OR(AG601=$AO$3,AJ601=$AO$3),1,""))</f>
        <v/>
      </c>
      <c r="AP601" s="105" t="str">
        <f aca="false">IF(AO601=1,COUNTIF($AO$6:AO601,"=1"),"")</f>
        <v/>
      </c>
      <c r="AQ601" s="106" t="str">
        <f aca="false">IF($AO$3="","",IF(AG601=$AO$3,"借",IF(AJ601=$AO$3,"貸","")))</f>
        <v/>
      </c>
    </row>
    <row r="602" customFormat="false" ht="12" hidden="false" customHeight="false" outlineLevel="0" collapsed="false">
      <c r="AA602" s="52" t="n">
        <v>597</v>
      </c>
      <c r="AC602" s="52"/>
      <c r="AD602" s="94" t="str">
        <f aca="false">IF(AC602&lt;&gt;"",VLOOKUP(AC602,$P$5:W$120,8,0),"")</f>
        <v/>
      </c>
      <c r="AF602" s="52" t="str">
        <f aca="false">IF(ISERROR(VALUE(MID(AD602,1,3))),"",VALUE(MID(VLOOKUP(VALUE(MID(AD602,1,3)),$P$5:$W$120,4,0),1,3)))</f>
        <v/>
      </c>
      <c r="AG602" s="94" t="str">
        <f aca="false">IF(AF602&lt;&gt;"",VLOOKUP(AF602,$B$5:$L$106,11,0),"")</f>
        <v/>
      </c>
      <c r="AH602" s="88"/>
      <c r="AI602" s="52" t="str">
        <f aca="false">IF(ISERR(VALUE(MID(AD602,1,3))),"",VALUE(MID(VLOOKUP(VALUE(MID(AD602,1,3)),$P$5:$W$120,6,0),1,3)))</f>
        <v/>
      </c>
      <c r="AJ602" s="94" t="str">
        <f aca="false">IF(AI602&lt;&gt;"",VLOOKUP(AI602,$B$5:$L$106,11,0),"")</f>
        <v/>
      </c>
      <c r="AK602" s="102" t="n">
        <f aca="false">AH602</f>
        <v>0</v>
      </c>
      <c r="AM602" s="103" t="n">
        <f aca="false">IF(AG602=$AM$3,IF($AM$4="借方残",AH602+AM251,AM251-AH602),IF(AJ602=$AM$3,IF($AM$4="借方残",AM251-AK602,AK602+AM251),AM251))</f>
        <v>0</v>
      </c>
      <c r="AO602" s="105" t="str">
        <f aca="false">IF($AO$3="","",IF(OR(AG602=$AO$3,AJ602=$AO$3),1,""))</f>
        <v/>
      </c>
      <c r="AP602" s="105" t="str">
        <f aca="false">IF(AO602=1,COUNTIF($AO$6:AO602,"=1"),"")</f>
        <v/>
      </c>
      <c r="AQ602" s="106" t="str">
        <f aca="false">IF($AO$3="","",IF(AG602=$AO$3,"借",IF(AJ602=$AO$3,"貸","")))</f>
        <v/>
      </c>
    </row>
    <row r="603" customFormat="false" ht="12" hidden="false" customHeight="false" outlineLevel="0" collapsed="false">
      <c r="AA603" s="52" t="n">
        <v>598</v>
      </c>
      <c r="AC603" s="52"/>
      <c r="AD603" s="94" t="str">
        <f aca="false">IF(AC603&lt;&gt;"",VLOOKUP(AC603,$P$5:W$120,8,0),"")</f>
        <v/>
      </c>
      <c r="AF603" s="52" t="str">
        <f aca="false">IF(ISERROR(VALUE(MID(AD603,1,3))),"",VALUE(MID(VLOOKUP(VALUE(MID(AD603,1,3)),$P$5:$W$120,4,0),1,3)))</f>
        <v/>
      </c>
      <c r="AG603" s="94" t="str">
        <f aca="false">IF(AF603&lt;&gt;"",VLOOKUP(AF603,$B$5:$L$106,11,0),"")</f>
        <v/>
      </c>
      <c r="AH603" s="88"/>
      <c r="AI603" s="52" t="str">
        <f aca="false">IF(ISERR(VALUE(MID(AD603,1,3))),"",VALUE(MID(VLOOKUP(VALUE(MID(AD603,1,3)),$P$5:$W$120,6,0),1,3)))</f>
        <v/>
      </c>
      <c r="AJ603" s="94" t="str">
        <f aca="false">IF(AI603&lt;&gt;"",VLOOKUP(AI603,$B$5:$L$106,11,0),"")</f>
        <v/>
      </c>
      <c r="AK603" s="102" t="n">
        <f aca="false">AH603</f>
        <v>0</v>
      </c>
      <c r="AM603" s="103" t="n">
        <f aca="false">IF(AG603=$AM$3,IF($AM$4="借方残",AH603+AM252,AM252-AH603),IF(AJ603=$AM$3,IF($AM$4="借方残",AM252-AK603,AK603+AM252),AM252))</f>
        <v>0</v>
      </c>
      <c r="AO603" s="105" t="str">
        <f aca="false">IF($AO$3="","",IF(OR(AG603=$AO$3,AJ603=$AO$3),1,""))</f>
        <v/>
      </c>
      <c r="AP603" s="105" t="str">
        <f aca="false">IF(AO603=1,COUNTIF($AO$6:AO603,"=1"),"")</f>
        <v/>
      </c>
      <c r="AQ603" s="106" t="str">
        <f aca="false">IF($AO$3="","",IF(AG603=$AO$3,"借",IF(AJ603=$AO$3,"貸","")))</f>
        <v/>
      </c>
    </row>
    <row r="604" customFormat="false" ht="12" hidden="false" customHeight="false" outlineLevel="0" collapsed="false">
      <c r="AA604" s="52" t="n">
        <v>599</v>
      </c>
      <c r="AC604" s="52"/>
      <c r="AD604" s="94" t="str">
        <f aca="false">IF(AC604&lt;&gt;"",VLOOKUP(AC604,$P$5:W$120,8,0),"")</f>
        <v/>
      </c>
      <c r="AF604" s="52" t="str">
        <f aca="false">IF(ISERROR(VALUE(MID(AD604,1,3))),"",VALUE(MID(VLOOKUP(VALUE(MID(AD604,1,3)),$P$5:$W$120,4,0),1,3)))</f>
        <v/>
      </c>
      <c r="AG604" s="94" t="str">
        <f aca="false">IF(AF604&lt;&gt;"",VLOOKUP(AF604,$B$5:$L$106,11,0),"")</f>
        <v/>
      </c>
      <c r="AH604" s="88"/>
      <c r="AI604" s="52" t="str">
        <f aca="false">IF(ISERR(VALUE(MID(AD604,1,3))),"",VALUE(MID(VLOOKUP(VALUE(MID(AD604,1,3)),$P$5:$W$120,6,0),1,3)))</f>
        <v/>
      </c>
      <c r="AJ604" s="94" t="str">
        <f aca="false">IF(AI604&lt;&gt;"",VLOOKUP(AI604,$B$5:$L$106,11,0),"")</f>
        <v/>
      </c>
      <c r="AK604" s="102" t="n">
        <f aca="false">AH604</f>
        <v>0</v>
      </c>
      <c r="AM604" s="103" t="n">
        <f aca="false">IF(AG604=$AM$3,IF($AM$4="借方残",AH604+AM253,AM253-AH604),IF(AJ604=$AM$3,IF($AM$4="借方残",AM253-AK604,AK604+AM253),AM253))</f>
        <v>0</v>
      </c>
      <c r="AO604" s="105" t="str">
        <f aca="false">IF($AO$3="","",IF(OR(AG604=$AO$3,AJ604=$AO$3),1,""))</f>
        <v/>
      </c>
      <c r="AP604" s="105" t="str">
        <f aca="false">IF(AO604=1,COUNTIF($AO$6:AO604,"=1"),"")</f>
        <v/>
      </c>
      <c r="AQ604" s="106" t="str">
        <f aca="false">IF($AO$3="","",IF(AG604=$AO$3,"借",IF(AJ604=$AO$3,"貸","")))</f>
        <v/>
      </c>
    </row>
    <row r="605" customFormat="false" ht="12" hidden="false" customHeight="false" outlineLevel="0" collapsed="false">
      <c r="AA605" s="52" t="n">
        <v>600</v>
      </c>
      <c r="AC605" s="52"/>
      <c r="AD605" s="94" t="str">
        <f aca="false">IF(AC605&lt;&gt;"",VLOOKUP(AC605,$P$5:W$120,8,0),"")</f>
        <v/>
      </c>
      <c r="AF605" s="52" t="str">
        <f aca="false">IF(ISERROR(VALUE(MID(AD605,1,3))),"",VALUE(MID(VLOOKUP(VALUE(MID(AD605,1,3)),$P$5:$W$120,4,0),1,3)))</f>
        <v/>
      </c>
      <c r="AG605" s="94" t="str">
        <f aca="false">IF(AF605&lt;&gt;"",VLOOKUP(AF605,$B$5:$L$106,11,0),"")</f>
        <v/>
      </c>
      <c r="AH605" s="88"/>
      <c r="AI605" s="52" t="str">
        <f aca="false">IF(ISERR(VALUE(MID(AD605,1,3))),"",VALUE(MID(VLOOKUP(VALUE(MID(AD605,1,3)),$P$5:$W$120,6,0),1,3)))</f>
        <v/>
      </c>
      <c r="AJ605" s="94" t="str">
        <f aca="false">IF(AI605&lt;&gt;"",VLOOKUP(AI605,$B$5:$L$106,11,0),"")</f>
        <v/>
      </c>
      <c r="AK605" s="102" t="n">
        <f aca="false">AH605</f>
        <v>0</v>
      </c>
      <c r="AM605" s="103" t="n">
        <f aca="false">IF(AG605=$AM$3,IF($AM$4="借方残",AH605+AM254,AM254-AH605),IF(AJ605=$AM$3,IF($AM$4="借方残",AM254-AK605,AK605+AM254),AM254))</f>
        <v>0</v>
      </c>
      <c r="AO605" s="105" t="str">
        <f aca="false">IF($AO$3="","",IF(OR(AG605=$AO$3,AJ605=$AO$3),1,""))</f>
        <v/>
      </c>
      <c r="AP605" s="105" t="str">
        <f aca="false">IF(AO605=1,COUNTIF($AO$6:AO605,"=1"),"")</f>
        <v/>
      </c>
      <c r="AQ605" s="106" t="str">
        <f aca="false">IF($AO$3="","",IF(AG605=$AO$3,"借",IF(AJ605=$AO$3,"貸","")))</f>
        <v/>
      </c>
    </row>
    <row r="606" customFormat="false" ht="12" hidden="false" customHeight="false" outlineLevel="0" collapsed="false">
      <c r="AA606" s="52" t="n">
        <v>601</v>
      </c>
      <c r="AC606" s="52"/>
      <c r="AD606" s="94" t="str">
        <f aca="false">IF(AC606&lt;&gt;"",VLOOKUP(AC606,$P$5:W$120,8,0),"")</f>
        <v/>
      </c>
      <c r="AF606" s="52" t="str">
        <f aca="false">IF(ISERROR(VALUE(MID(AD606,1,3))),"",VALUE(MID(VLOOKUP(VALUE(MID(AD606,1,3)),$P$5:$W$120,4,0),1,3)))</f>
        <v/>
      </c>
      <c r="AG606" s="94" t="str">
        <f aca="false">IF(AF606&lt;&gt;"",VLOOKUP(AF606,$B$5:$L$106,11,0),"")</f>
        <v/>
      </c>
      <c r="AH606" s="88"/>
      <c r="AI606" s="52" t="str">
        <f aca="false">IF(ISERR(VALUE(MID(AD606,1,3))),"",VALUE(MID(VLOOKUP(VALUE(MID(AD606,1,3)),$P$5:$W$120,6,0),1,3)))</f>
        <v/>
      </c>
      <c r="AJ606" s="94" t="str">
        <f aca="false">IF(AI606&lt;&gt;"",VLOOKUP(AI606,$B$5:$L$106,11,0),"")</f>
        <v/>
      </c>
      <c r="AK606" s="102" t="n">
        <f aca="false">AH606</f>
        <v>0</v>
      </c>
      <c r="AM606" s="103" t="n">
        <f aca="false">IF(AG606=$AM$3,IF($AM$4="借方残",AH606+AM255,AM255-AH606),IF(AJ606=$AM$3,IF($AM$4="借方残",AM255-AK606,AK606+AM255),AM255))</f>
        <v>0</v>
      </c>
      <c r="AO606" s="105" t="str">
        <f aca="false">IF($AO$3="","",IF(OR(AG606=$AO$3,AJ606=$AO$3),1,""))</f>
        <v/>
      </c>
      <c r="AP606" s="105" t="str">
        <f aca="false">IF(AO606=1,COUNTIF($AO$6:AO606,"=1"),"")</f>
        <v/>
      </c>
      <c r="AQ606" s="106" t="str">
        <f aca="false">IF($AO$3="","",IF(AG606=$AO$3,"借",IF(AJ606=$AO$3,"貸","")))</f>
        <v/>
      </c>
    </row>
    <row r="607" customFormat="false" ht="12" hidden="false" customHeight="false" outlineLevel="0" collapsed="false">
      <c r="AA607" s="52" t="n">
        <v>602</v>
      </c>
      <c r="AC607" s="52"/>
      <c r="AD607" s="94" t="str">
        <f aca="false">IF(AC607&lt;&gt;"",VLOOKUP(AC607,$P$5:W$120,8,0),"")</f>
        <v/>
      </c>
      <c r="AF607" s="52" t="str">
        <f aca="false">IF(ISERROR(VALUE(MID(AD607,1,3))),"",VALUE(MID(VLOOKUP(VALUE(MID(AD607,1,3)),$P$5:$W$120,4,0),1,3)))</f>
        <v/>
      </c>
      <c r="AG607" s="94" t="str">
        <f aca="false">IF(AF607&lt;&gt;"",VLOOKUP(AF607,$B$5:$L$106,11,0),"")</f>
        <v/>
      </c>
      <c r="AH607" s="88"/>
      <c r="AI607" s="52" t="str">
        <f aca="false">IF(ISERR(VALUE(MID(AD607,1,3))),"",VALUE(MID(VLOOKUP(VALUE(MID(AD607,1,3)),$P$5:$W$120,6,0),1,3)))</f>
        <v/>
      </c>
      <c r="AJ607" s="94" t="str">
        <f aca="false">IF(AI607&lt;&gt;"",VLOOKUP(AI607,$B$5:$L$106,11,0),"")</f>
        <v/>
      </c>
      <c r="AK607" s="102" t="n">
        <f aca="false">AH607</f>
        <v>0</v>
      </c>
      <c r="AM607" s="103" t="n">
        <f aca="false">IF(AG607=$AM$3,IF($AM$4="借方残",AH607+AM256,AM256-AH607),IF(AJ607=$AM$3,IF($AM$4="借方残",AM256-AK607,AK607+AM256),AM256))</f>
        <v>0</v>
      </c>
      <c r="AO607" s="105" t="str">
        <f aca="false">IF($AO$3="","",IF(OR(AG607=$AO$3,AJ607=$AO$3),1,""))</f>
        <v/>
      </c>
      <c r="AP607" s="105" t="str">
        <f aca="false">IF(AO607=1,COUNTIF($AO$6:AO607,"=1"),"")</f>
        <v/>
      </c>
      <c r="AQ607" s="106" t="str">
        <f aca="false">IF($AO$3="","",IF(AG607=$AO$3,"借",IF(AJ607=$AO$3,"貸","")))</f>
        <v/>
      </c>
    </row>
    <row r="608" customFormat="false" ht="12" hidden="false" customHeight="false" outlineLevel="0" collapsed="false">
      <c r="AA608" s="52" t="n">
        <v>603</v>
      </c>
      <c r="AC608" s="52"/>
      <c r="AD608" s="94" t="str">
        <f aca="false">IF(AC608&lt;&gt;"",VLOOKUP(AC608,$P$5:W$120,8,0),"")</f>
        <v/>
      </c>
      <c r="AF608" s="52" t="str">
        <f aca="false">IF(ISERROR(VALUE(MID(AD608,1,3))),"",VALUE(MID(VLOOKUP(VALUE(MID(AD608,1,3)),$P$5:$W$120,4,0),1,3)))</f>
        <v/>
      </c>
      <c r="AG608" s="94" t="str">
        <f aca="false">IF(AF608&lt;&gt;"",VLOOKUP(AF608,$B$5:$L$106,11,0),"")</f>
        <v/>
      </c>
      <c r="AH608" s="88"/>
      <c r="AI608" s="52" t="str">
        <f aca="false">IF(ISERR(VALUE(MID(AD608,1,3))),"",VALUE(MID(VLOOKUP(VALUE(MID(AD608,1,3)),$P$5:$W$120,6,0),1,3)))</f>
        <v/>
      </c>
      <c r="AJ608" s="94" t="str">
        <f aca="false">IF(AI608&lt;&gt;"",VLOOKUP(AI608,$B$5:$L$106,11,0),"")</f>
        <v/>
      </c>
      <c r="AK608" s="102" t="n">
        <f aca="false">AH608</f>
        <v>0</v>
      </c>
      <c r="AM608" s="103" t="n">
        <f aca="false">IF(AG608=$AM$3,IF($AM$4="借方残",AH608+AM257,AM257-AH608),IF(AJ608=$AM$3,IF($AM$4="借方残",AM257-AK608,AK608+AM257),AM257))</f>
        <v>0</v>
      </c>
      <c r="AO608" s="105" t="str">
        <f aca="false">IF($AO$3="","",IF(OR(AG608=$AO$3,AJ608=$AO$3),1,""))</f>
        <v/>
      </c>
      <c r="AP608" s="105" t="str">
        <f aca="false">IF(AO608=1,COUNTIF($AO$6:AO608,"=1"),"")</f>
        <v/>
      </c>
      <c r="AQ608" s="106" t="str">
        <f aca="false">IF($AO$3="","",IF(AG608=$AO$3,"借",IF(AJ608=$AO$3,"貸","")))</f>
        <v/>
      </c>
    </row>
    <row r="609" customFormat="false" ht="12" hidden="false" customHeight="false" outlineLevel="0" collapsed="false">
      <c r="AA609" s="52" t="n">
        <v>604</v>
      </c>
      <c r="AC609" s="52"/>
      <c r="AD609" s="94" t="str">
        <f aca="false">IF(AC609&lt;&gt;"",VLOOKUP(AC609,$P$5:W$120,8,0),"")</f>
        <v/>
      </c>
      <c r="AF609" s="52" t="str">
        <f aca="false">IF(ISERROR(VALUE(MID(AD609,1,3))),"",VALUE(MID(VLOOKUP(VALUE(MID(AD609,1,3)),$P$5:$W$120,4,0),1,3)))</f>
        <v/>
      </c>
      <c r="AG609" s="94" t="str">
        <f aca="false">IF(AF609&lt;&gt;"",VLOOKUP(AF609,$B$5:$L$106,11,0),"")</f>
        <v/>
      </c>
      <c r="AH609" s="88"/>
      <c r="AI609" s="52" t="str">
        <f aca="false">IF(ISERR(VALUE(MID(AD609,1,3))),"",VALUE(MID(VLOOKUP(VALUE(MID(AD609,1,3)),$P$5:$W$120,6,0),1,3)))</f>
        <v/>
      </c>
      <c r="AJ609" s="94" t="str">
        <f aca="false">IF(AI609&lt;&gt;"",VLOOKUP(AI609,$B$5:$L$106,11,0),"")</f>
        <v/>
      </c>
      <c r="AK609" s="102" t="n">
        <f aca="false">AH609</f>
        <v>0</v>
      </c>
      <c r="AM609" s="103" t="n">
        <f aca="false">IF(AG609=$AM$3,IF($AM$4="借方残",AH609+AM258,AM258-AH609),IF(AJ609=$AM$3,IF($AM$4="借方残",AM258-AK609,AK609+AM258),AM258))</f>
        <v>0</v>
      </c>
      <c r="AO609" s="105" t="str">
        <f aca="false">IF($AO$3="","",IF(OR(AG609=$AO$3,AJ609=$AO$3),1,""))</f>
        <v/>
      </c>
      <c r="AP609" s="105" t="str">
        <f aca="false">IF(AO609=1,COUNTIF($AO$6:AO609,"=1"),"")</f>
        <v/>
      </c>
      <c r="AQ609" s="106" t="str">
        <f aca="false">IF($AO$3="","",IF(AG609=$AO$3,"借",IF(AJ609=$AO$3,"貸","")))</f>
        <v/>
      </c>
    </row>
    <row r="610" customFormat="false" ht="12" hidden="false" customHeight="false" outlineLevel="0" collapsed="false">
      <c r="AA610" s="52" t="n">
        <v>605</v>
      </c>
      <c r="AC610" s="52"/>
      <c r="AD610" s="94" t="str">
        <f aca="false">IF(AC610&lt;&gt;"",VLOOKUP(AC610,$P$5:W$120,8,0),"")</f>
        <v/>
      </c>
      <c r="AF610" s="52" t="str">
        <f aca="false">IF(ISERROR(VALUE(MID(AD610,1,3))),"",VALUE(MID(VLOOKUP(VALUE(MID(AD610,1,3)),$P$5:$W$120,4,0),1,3)))</f>
        <v/>
      </c>
      <c r="AG610" s="94" t="str">
        <f aca="false">IF(AF610&lt;&gt;"",VLOOKUP(AF610,$B$5:$L$106,11,0),"")</f>
        <v/>
      </c>
      <c r="AH610" s="88"/>
      <c r="AI610" s="52" t="str">
        <f aca="false">IF(ISERR(VALUE(MID(AD610,1,3))),"",VALUE(MID(VLOOKUP(VALUE(MID(AD610,1,3)),$P$5:$W$120,6,0),1,3)))</f>
        <v/>
      </c>
      <c r="AJ610" s="94" t="str">
        <f aca="false">IF(AI610&lt;&gt;"",VLOOKUP(AI610,$B$5:$L$106,11,0),"")</f>
        <v/>
      </c>
      <c r="AK610" s="102" t="n">
        <f aca="false">AH610</f>
        <v>0</v>
      </c>
      <c r="AM610" s="103" t="n">
        <f aca="false">IF(AG610=$AM$3,IF($AM$4="借方残",AH610+AM259,AM259-AH610),IF(AJ610=$AM$3,IF($AM$4="借方残",AM259-AK610,AK610+AM259),AM259))</f>
        <v>0</v>
      </c>
      <c r="AO610" s="105" t="str">
        <f aca="false">IF($AO$3="","",IF(OR(AG610=$AO$3,AJ610=$AO$3),1,""))</f>
        <v/>
      </c>
      <c r="AP610" s="105" t="str">
        <f aca="false">IF(AO610=1,COUNTIF($AO$6:AO610,"=1"),"")</f>
        <v/>
      </c>
      <c r="AQ610" s="106" t="str">
        <f aca="false">IF($AO$3="","",IF(AG610=$AO$3,"借",IF(AJ610=$AO$3,"貸","")))</f>
        <v/>
      </c>
    </row>
    <row r="611" customFormat="false" ht="12" hidden="false" customHeight="false" outlineLevel="0" collapsed="false">
      <c r="AA611" s="52" t="n">
        <v>606</v>
      </c>
      <c r="AC611" s="52"/>
      <c r="AD611" s="94" t="str">
        <f aca="false">IF(AC611&lt;&gt;"",VLOOKUP(AC611,$P$5:W$120,8,0),"")</f>
        <v/>
      </c>
      <c r="AF611" s="52" t="str">
        <f aca="false">IF(ISERROR(VALUE(MID(AD611,1,3))),"",VALUE(MID(VLOOKUP(VALUE(MID(AD611,1,3)),$P$5:$W$120,4,0),1,3)))</f>
        <v/>
      </c>
      <c r="AG611" s="94" t="str">
        <f aca="false">IF(AF611&lt;&gt;"",VLOOKUP(AF611,$B$5:$L$106,11,0),"")</f>
        <v/>
      </c>
      <c r="AH611" s="88"/>
      <c r="AI611" s="52" t="str">
        <f aca="false">IF(ISERR(VALUE(MID(AD611,1,3))),"",VALUE(MID(VLOOKUP(VALUE(MID(AD611,1,3)),$P$5:$W$120,6,0),1,3)))</f>
        <v/>
      </c>
      <c r="AJ611" s="94" t="str">
        <f aca="false">IF(AI611&lt;&gt;"",VLOOKUP(AI611,$B$5:$L$106,11,0),"")</f>
        <v/>
      </c>
      <c r="AK611" s="102" t="n">
        <f aca="false">AH611</f>
        <v>0</v>
      </c>
      <c r="AM611" s="103" t="n">
        <f aca="false">IF(AG611=$AM$3,IF($AM$4="借方残",AH611+AM260,AM260-AH611),IF(AJ611=$AM$3,IF($AM$4="借方残",AM260-AK611,AK611+AM260),AM260))</f>
        <v>0</v>
      </c>
      <c r="AO611" s="105" t="str">
        <f aca="false">IF($AO$3="","",IF(OR(AG611=$AO$3,AJ611=$AO$3),1,""))</f>
        <v/>
      </c>
      <c r="AP611" s="105" t="str">
        <f aca="false">IF(AO611=1,COUNTIF($AO$6:AO611,"=1"),"")</f>
        <v/>
      </c>
      <c r="AQ611" s="106" t="str">
        <f aca="false">IF($AO$3="","",IF(AG611=$AO$3,"借",IF(AJ611=$AO$3,"貸","")))</f>
        <v/>
      </c>
    </row>
    <row r="612" customFormat="false" ht="12" hidden="false" customHeight="false" outlineLevel="0" collapsed="false">
      <c r="AA612" s="52" t="n">
        <v>607</v>
      </c>
      <c r="AC612" s="52"/>
      <c r="AD612" s="94" t="str">
        <f aca="false">IF(AC612&lt;&gt;"",VLOOKUP(AC612,$P$5:W$120,8,0),"")</f>
        <v/>
      </c>
      <c r="AF612" s="52" t="str">
        <f aca="false">IF(ISERROR(VALUE(MID(AD612,1,3))),"",VALUE(MID(VLOOKUP(VALUE(MID(AD612,1,3)),$P$5:$W$120,4,0),1,3)))</f>
        <v/>
      </c>
      <c r="AG612" s="94" t="str">
        <f aca="false">IF(AF612&lt;&gt;"",VLOOKUP(AF612,$B$5:$L$106,11,0),"")</f>
        <v/>
      </c>
      <c r="AH612" s="88"/>
      <c r="AI612" s="52" t="str">
        <f aca="false">IF(ISERR(VALUE(MID(AD612,1,3))),"",VALUE(MID(VLOOKUP(VALUE(MID(AD612,1,3)),$P$5:$W$120,6,0),1,3)))</f>
        <v/>
      </c>
      <c r="AJ612" s="94" t="str">
        <f aca="false">IF(AI612&lt;&gt;"",VLOOKUP(AI612,$B$5:$L$106,11,0),"")</f>
        <v/>
      </c>
      <c r="AK612" s="102" t="n">
        <f aca="false">AH612</f>
        <v>0</v>
      </c>
      <c r="AM612" s="103" t="n">
        <f aca="false">IF(AG612=$AM$3,IF($AM$4="借方残",AH612+AM261,AM261-AH612),IF(AJ612=$AM$3,IF($AM$4="借方残",AM261-AK612,AK612+AM261),AM261))</f>
        <v>0</v>
      </c>
      <c r="AO612" s="105" t="str">
        <f aca="false">IF($AO$3="","",IF(OR(AG612=$AO$3,AJ612=$AO$3),1,""))</f>
        <v/>
      </c>
      <c r="AP612" s="105" t="str">
        <f aca="false">IF(AO612=1,COUNTIF($AO$6:AO612,"=1"),"")</f>
        <v/>
      </c>
      <c r="AQ612" s="106" t="str">
        <f aca="false">IF($AO$3="","",IF(AG612=$AO$3,"借",IF(AJ612=$AO$3,"貸","")))</f>
        <v/>
      </c>
    </row>
    <row r="613" customFormat="false" ht="12" hidden="false" customHeight="false" outlineLevel="0" collapsed="false">
      <c r="AA613" s="52" t="n">
        <v>608</v>
      </c>
      <c r="AC613" s="52"/>
      <c r="AD613" s="94" t="str">
        <f aca="false">IF(AC613&lt;&gt;"",VLOOKUP(AC613,$P$5:W$120,8,0),"")</f>
        <v/>
      </c>
      <c r="AF613" s="52" t="str">
        <f aca="false">IF(ISERROR(VALUE(MID(AD613,1,3))),"",VALUE(MID(VLOOKUP(VALUE(MID(AD613,1,3)),$P$5:$W$120,4,0),1,3)))</f>
        <v/>
      </c>
      <c r="AG613" s="94" t="str">
        <f aca="false">IF(AF613&lt;&gt;"",VLOOKUP(AF613,$B$5:$L$106,11,0),"")</f>
        <v/>
      </c>
      <c r="AH613" s="88"/>
      <c r="AI613" s="52" t="str">
        <f aca="false">IF(ISERR(VALUE(MID(AD613,1,3))),"",VALUE(MID(VLOOKUP(VALUE(MID(AD613,1,3)),$P$5:$W$120,6,0),1,3)))</f>
        <v/>
      </c>
      <c r="AJ613" s="94" t="str">
        <f aca="false">IF(AI613&lt;&gt;"",VLOOKUP(AI613,$B$5:$L$106,11,0),"")</f>
        <v/>
      </c>
      <c r="AK613" s="102" t="n">
        <f aca="false">AH613</f>
        <v>0</v>
      </c>
      <c r="AM613" s="103" t="n">
        <f aca="false">IF(AG613=$AM$3,IF($AM$4="借方残",AH613+AM262,AM262-AH613),IF(AJ613=$AM$3,IF($AM$4="借方残",AM262-AK613,AK613+AM262),AM262))</f>
        <v>0</v>
      </c>
      <c r="AO613" s="105" t="str">
        <f aca="false">IF($AO$3="","",IF(OR(AG613=$AO$3,AJ613=$AO$3),1,""))</f>
        <v/>
      </c>
      <c r="AP613" s="105" t="str">
        <f aca="false">IF(AO613=1,COUNTIF($AO$6:AO613,"=1"),"")</f>
        <v/>
      </c>
      <c r="AQ613" s="106" t="str">
        <f aca="false">IF($AO$3="","",IF(AG613=$AO$3,"借",IF(AJ613=$AO$3,"貸","")))</f>
        <v/>
      </c>
    </row>
    <row r="614" customFormat="false" ht="12" hidden="false" customHeight="false" outlineLevel="0" collapsed="false">
      <c r="AA614" s="52" t="n">
        <v>609</v>
      </c>
      <c r="AC614" s="52"/>
      <c r="AD614" s="94" t="str">
        <f aca="false">IF(AC614&lt;&gt;"",VLOOKUP(AC614,$P$5:W$120,8,0),"")</f>
        <v/>
      </c>
      <c r="AF614" s="52" t="str">
        <f aca="false">IF(ISERROR(VALUE(MID(AD614,1,3))),"",VALUE(MID(VLOOKUP(VALUE(MID(AD614,1,3)),$P$5:$W$120,4,0),1,3)))</f>
        <v/>
      </c>
      <c r="AG614" s="94" t="str">
        <f aca="false">IF(AF614&lt;&gt;"",VLOOKUP(AF614,$B$5:$L$106,11,0),"")</f>
        <v/>
      </c>
      <c r="AH614" s="88"/>
      <c r="AI614" s="52" t="str">
        <f aca="false">IF(ISERR(VALUE(MID(AD614,1,3))),"",VALUE(MID(VLOOKUP(VALUE(MID(AD614,1,3)),$P$5:$W$120,6,0),1,3)))</f>
        <v/>
      </c>
      <c r="AJ614" s="94" t="str">
        <f aca="false">IF(AI614&lt;&gt;"",VLOOKUP(AI614,$B$5:$L$106,11,0),"")</f>
        <v/>
      </c>
      <c r="AK614" s="102" t="n">
        <f aca="false">AH614</f>
        <v>0</v>
      </c>
      <c r="AM614" s="103" t="n">
        <f aca="false">IF(AG614=$AM$3,IF($AM$4="借方残",AH614+AM263,AM263-AH614),IF(AJ614=$AM$3,IF($AM$4="借方残",AM263-AK614,AK614+AM263),AM263))</f>
        <v>0</v>
      </c>
      <c r="AO614" s="105" t="str">
        <f aca="false">IF($AO$3="","",IF(OR(AG614=$AO$3,AJ614=$AO$3),1,""))</f>
        <v/>
      </c>
      <c r="AP614" s="105" t="str">
        <f aca="false">IF(AO614=1,COUNTIF($AO$6:AO614,"=1"),"")</f>
        <v/>
      </c>
      <c r="AQ614" s="106" t="str">
        <f aca="false">IF($AO$3="","",IF(AG614=$AO$3,"借",IF(AJ614=$AO$3,"貸","")))</f>
        <v/>
      </c>
    </row>
    <row r="615" customFormat="false" ht="12" hidden="false" customHeight="false" outlineLevel="0" collapsed="false">
      <c r="AA615" s="52" t="n">
        <v>610</v>
      </c>
      <c r="AC615" s="52"/>
      <c r="AD615" s="94" t="str">
        <f aca="false">IF(AC615&lt;&gt;"",VLOOKUP(AC615,$P$5:W$120,8,0),"")</f>
        <v/>
      </c>
      <c r="AF615" s="52" t="str">
        <f aca="false">IF(ISERROR(VALUE(MID(AD615,1,3))),"",VALUE(MID(VLOOKUP(VALUE(MID(AD615,1,3)),$P$5:$W$120,4,0),1,3)))</f>
        <v/>
      </c>
      <c r="AG615" s="94" t="str">
        <f aca="false">IF(AF615&lt;&gt;"",VLOOKUP(AF615,$B$5:$L$106,11,0),"")</f>
        <v/>
      </c>
      <c r="AH615" s="88"/>
      <c r="AI615" s="52" t="str">
        <f aca="false">IF(ISERR(VALUE(MID(AD615,1,3))),"",VALUE(MID(VLOOKUP(VALUE(MID(AD615,1,3)),$P$5:$W$120,6,0),1,3)))</f>
        <v/>
      </c>
      <c r="AJ615" s="94" t="str">
        <f aca="false">IF(AI615&lt;&gt;"",VLOOKUP(AI615,$B$5:$L$106,11,0),"")</f>
        <v/>
      </c>
      <c r="AK615" s="102" t="n">
        <f aca="false">AH615</f>
        <v>0</v>
      </c>
      <c r="AM615" s="103" t="n">
        <f aca="false">IF(AG615=$AM$3,IF($AM$4="借方残",AH615+AM264,AM264-AH615),IF(AJ615=$AM$3,IF($AM$4="借方残",AM264-AK615,AK615+AM264),AM264))</f>
        <v>0</v>
      </c>
      <c r="AO615" s="105" t="str">
        <f aca="false">IF($AO$3="","",IF(OR(AG615=$AO$3,AJ615=$AO$3),1,""))</f>
        <v/>
      </c>
      <c r="AP615" s="105" t="str">
        <f aca="false">IF(AO615=1,COUNTIF($AO$6:AO615,"=1"),"")</f>
        <v/>
      </c>
      <c r="AQ615" s="106" t="str">
        <f aca="false">IF($AO$3="","",IF(AG615=$AO$3,"借",IF(AJ615=$AO$3,"貸","")))</f>
        <v/>
      </c>
    </row>
    <row r="616" customFormat="false" ht="12" hidden="false" customHeight="false" outlineLevel="0" collapsed="false">
      <c r="AA616" s="52" t="n">
        <v>611</v>
      </c>
      <c r="AC616" s="52"/>
      <c r="AD616" s="94" t="str">
        <f aca="false">IF(AC616&lt;&gt;"",VLOOKUP(AC616,$P$5:W$120,8,0),"")</f>
        <v/>
      </c>
      <c r="AF616" s="52" t="str">
        <f aca="false">IF(ISERROR(VALUE(MID(AD616,1,3))),"",VALUE(MID(VLOOKUP(VALUE(MID(AD616,1,3)),$P$5:$W$120,4,0),1,3)))</f>
        <v/>
      </c>
      <c r="AG616" s="94" t="str">
        <f aca="false">IF(AF616&lt;&gt;"",VLOOKUP(AF616,$B$5:$L$106,11,0),"")</f>
        <v/>
      </c>
      <c r="AH616" s="88"/>
      <c r="AI616" s="52" t="str">
        <f aca="false">IF(ISERR(VALUE(MID(AD616,1,3))),"",VALUE(MID(VLOOKUP(VALUE(MID(AD616,1,3)),$P$5:$W$120,6,0),1,3)))</f>
        <v/>
      </c>
      <c r="AJ616" s="94" t="str">
        <f aca="false">IF(AI616&lt;&gt;"",VLOOKUP(AI616,$B$5:$L$106,11,0),"")</f>
        <v/>
      </c>
      <c r="AK616" s="102" t="n">
        <f aca="false">AH616</f>
        <v>0</v>
      </c>
      <c r="AM616" s="103" t="n">
        <f aca="false">IF(AG616=$AM$3,IF($AM$4="借方残",AH616+AM265,AM265-AH616),IF(AJ616=$AM$3,IF($AM$4="借方残",AM265-AK616,AK616+AM265),AM265))</f>
        <v>0</v>
      </c>
      <c r="AO616" s="105" t="str">
        <f aca="false">IF($AO$3="","",IF(OR(AG616=$AO$3,AJ616=$AO$3),1,""))</f>
        <v/>
      </c>
      <c r="AP616" s="105" t="str">
        <f aca="false">IF(AO616=1,COUNTIF($AO$6:AO616,"=1"),"")</f>
        <v/>
      </c>
      <c r="AQ616" s="106" t="str">
        <f aca="false">IF($AO$3="","",IF(AG616=$AO$3,"借",IF(AJ616=$AO$3,"貸","")))</f>
        <v/>
      </c>
    </row>
    <row r="617" customFormat="false" ht="12" hidden="false" customHeight="false" outlineLevel="0" collapsed="false">
      <c r="AA617" s="52" t="n">
        <v>612</v>
      </c>
      <c r="AC617" s="52"/>
      <c r="AD617" s="94" t="str">
        <f aca="false">IF(AC617&lt;&gt;"",VLOOKUP(AC617,$P$5:W$120,8,0),"")</f>
        <v/>
      </c>
      <c r="AF617" s="52" t="str">
        <f aca="false">IF(ISERROR(VALUE(MID(AD617,1,3))),"",VALUE(MID(VLOOKUP(VALUE(MID(AD617,1,3)),$P$5:$W$120,4,0),1,3)))</f>
        <v/>
      </c>
      <c r="AG617" s="94" t="str">
        <f aca="false">IF(AF617&lt;&gt;"",VLOOKUP(AF617,$B$5:$L$106,11,0),"")</f>
        <v/>
      </c>
      <c r="AH617" s="88"/>
      <c r="AI617" s="52" t="str">
        <f aca="false">IF(ISERR(VALUE(MID(AD617,1,3))),"",VALUE(MID(VLOOKUP(VALUE(MID(AD617,1,3)),$P$5:$W$120,6,0),1,3)))</f>
        <v/>
      </c>
      <c r="AJ617" s="94" t="str">
        <f aca="false">IF(AI617&lt;&gt;"",VLOOKUP(AI617,$B$5:$L$106,11,0),"")</f>
        <v/>
      </c>
      <c r="AK617" s="102" t="n">
        <f aca="false">AH617</f>
        <v>0</v>
      </c>
      <c r="AM617" s="103" t="n">
        <f aca="false">IF(AG617=$AM$3,IF($AM$4="借方残",AH617+AM266,AM266-AH617),IF(AJ617=$AM$3,IF($AM$4="借方残",AM266-AK617,AK617+AM266),AM266))</f>
        <v>0</v>
      </c>
      <c r="AO617" s="105" t="str">
        <f aca="false">IF($AO$3="","",IF(OR(AG617=$AO$3,AJ617=$AO$3),1,""))</f>
        <v/>
      </c>
      <c r="AP617" s="105" t="str">
        <f aca="false">IF(AO617=1,COUNTIF($AO$6:AO617,"=1"),"")</f>
        <v/>
      </c>
      <c r="AQ617" s="106" t="str">
        <f aca="false">IF($AO$3="","",IF(AG617=$AO$3,"借",IF(AJ617=$AO$3,"貸","")))</f>
        <v/>
      </c>
    </row>
    <row r="618" customFormat="false" ht="12" hidden="false" customHeight="false" outlineLevel="0" collapsed="false">
      <c r="AA618" s="52" t="n">
        <v>613</v>
      </c>
      <c r="AC618" s="52"/>
      <c r="AD618" s="94" t="str">
        <f aca="false">IF(AC618&lt;&gt;"",VLOOKUP(AC618,$P$5:W$120,8,0),"")</f>
        <v/>
      </c>
      <c r="AF618" s="52" t="str">
        <f aca="false">IF(ISERROR(VALUE(MID(AD618,1,3))),"",VALUE(MID(VLOOKUP(VALUE(MID(AD618,1,3)),$P$5:$W$120,4,0),1,3)))</f>
        <v/>
      </c>
      <c r="AG618" s="94" t="str">
        <f aca="false">IF(AF618&lt;&gt;"",VLOOKUP(AF618,$B$5:$L$106,11,0),"")</f>
        <v/>
      </c>
      <c r="AH618" s="88"/>
      <c r="AI618" s="52" t="str">
        <f aca="false">IF(ISERR(VALUE(MID(AD618,1,3))),"",VALUE(MID(VLOOKUP(VALUE(MID(AD618,1,3)),$P$5:$W$120,6,0),1,3)))</f>
        <v/>
      </c>
      <c r="AJ618" s="94" t="str">
        <f aca="false">IF(AI618&lt;&gt;"",VLOOKUP(AI618,$B$5:$L$106,11,0),"")</f>
        <v/>
      </c>
      <c r="AK618" s="102" t="n">
        <f aca="false">AH618</f>
        <v>0</v>
      </c>
      <c r="AM618" s="103" t="n">
        <f aca="false">IF(AG618=$AM$3,IF($AM$4="借方残",AH618+AM267,AM267-AH618),IF(AJ618=$AM$3,IF($AM$4="借方残",AM267-AK618,AK618+AM267),AM267))</f>
        <v>0</v>
      </c>
      <c r="AO618" s="105" t="str">
        <f aca="false">IF($AO$3="","",IF(OR(AG618=$AO$3,AJ618=$AO$3),1,""))</f>
        <v/>
      </c>
      <c r="AP618" s="105" t="str">
        <f aca="false">IF(AO618=1,COUNTIF($AO$6:AO618,"=1"),"")</f>
        <v/>
      </c>
      <c r="AQ618" s="106" t="str">
        <f aca="false">IF($AO$3="","",IF(AG618=$AO$3,"借",IF(AJ618=$AO$3,"貸","")))</f>
        <v/>
      </c>
    </row>
    <row r="619" customFormat="false" ht="12" hidden="false" customHeight="false" outlineLevel="0" collapsed="false">
      <c r="AA619" s="52" t="n">
        <v>614</v>
      </c>
      <c r="AC619" s="52"/>
      <c r="AD619" s="94" t="str">
        <f aca="false">IF(AC619&lt;&gt;"",VLOOKUP(AC619,$P$5:W$120,8,0),"")</f>
        <v/>
      </c>
      <c r="AF619" s="52" t="str">
        <f aca="false">IF(ISERROR(VALUE(MID(AD619,1,3))),"",VALUE(MID(VLOOKUP(VALUE(MID(AD619,1,3)),$P$5:$W$120,4,0),1,3)))</f>
        <v/>
      </c>
      <c r="AG619" s="94" t="str">
        <f aca="false">IF(AF619&lt;&gt;"",VLOOKUP(AF619,$B$5:$L$106,11,0),"")</f>
        <v/>
      </c>
      <c r="AH619" s="88"/>
      <c r="AI619" s="52" t="str">
        <f aca="false">IF(ISERR(VALUE(MID(AD619,1,3))),"",VALUE(MID(VLOOKUP(VALUE(MID(AD619,1,3)),$P$5:$W$120,6,0),1,3)))</f>
        <v/>
      </c>
      <c r="AJ619" s="94" t="str">
        <f aca="false">IF(AI619&lt;&gt;"",VLOOKUP(AI619,$B$5:$L$106,11,0),"")</f>
        <v/>
      </c>
      <c r="AK619" s="102" t="n">
        <f aca="false">AH619</f>
        <v>0</v>
      </c>
      <c r="AM619" s="103" t="n">
        <f aca="false">IF(AG619=$AM$3,IF($AM$4="借方残",AH619+AM268,AM268-AH619),IF(AJ619=$AM$3,IF($AM$4="借方残",AM268-AK619,AK619+AM268),AM268))</f>
        <v>0</v>
      </c>
      <c r="AO619" s="105" t="str">
        <f aca="false">IF($AO$3="","",IF(OR(AG619=$AO$3,AJ619=$AO$3),1,""))</f>
        <v/>
      </c>
      <c r="AP619" s="105" t="str">
        <f aca="false">IF(AO619=1,COUNTIF($AO$6:AO619,"=1"),"")</f>
        <v/>
      </c>
      <c r="AQ619" s="106" t="str">
        <f aca="false">IF($AO$3="","",IF(AG619=$AO$3,"借",IF(AJ619=$AO$3,"貸","")))</f>
        <v/>
      </c>
    </row>
    <row r="620" customFormat="false" ht="12" hidden="false" customHeight="false" outlineLevel="0" collapsed="false">
      <c r="AA620" s="52" t="n">
        <v>615</v>
      </c>
      <c r="AC620" s="52"/>
      <c r="AD620" s="94" t="str">
        <f aca="false">IF(AC620&lt;&gt;"",VLOOKUP(AC620,$P$5:W$120,8,0),"")</f>
        <v/>
      </c>
      <c r="AF620" s="52" t="str">
        <f aca="false">IF(ISERROR(VALUE(MID(AD620,1,3))),"",VALUE(MID(VLOOKUP(VALUE(MID(AD620,1,3)),$P$5:$W$120,4,0),1,3)))</f>
        <v/>
      </c>
      <c r="AG620" s="94" t="str">
        <f aca="false">IF(AF620&lt;&gt;"",VLOOKUP(AF620,$B$5:$L$106,11,0),"")</f>
        <v/>
      </c>
      <c r="AH620" s="88"/>
      <c r="AI620" s="52" t="str">
        <f aca="false">IF(ISERR(VALUE(MID(AD620,1,3))),"",VALUE(MID(VLOOKUP(VALUE(MID(AD620,1,3)),$P$5:$W$120,6,0),1,3)))</f>
        <v/>
      </c>
      <c r="AJ620" s="94" t="str">
        <f aca="false">IF(AI620&lt;&gt;"",VLOOKUP(AI620,$B$5:$L$106,11,0),"")</f>
        <v/>
      </c>
      <c r="AK620" s="102" t="n">
        <f aca="false">AH620</f>
        <v>0</v>
      </c>
      <c r="AM620" s="103" t="n">
        <f aca="false">IF(AG620=$AM$3,IF($AM$4="借方残",AH620+AM269,AM269-AH620),IF(AJ620=$AM$3,IF($AM$4="借方残",AM269-AK620,AK620+AM269),AM269))</f>
        <v>0</v>
      </c>
      <c r="AO620" s="105" t="str">
        <f aca="false">IF($AO$3="","",IF(OR(AG620=$AO$3,AJ620=$AO$3),1,""))</f>
        <v/>
      </c>
      <c r="AP620" s="105" t="str">
        <f aca="false">IF(AO620=1,COUNTIF($AO$6:AO620,"=1"),"")</f>
        <v/>
      </c>
      <c r="AQ620" s="106" t="str">
        <f aca="false">IF($AO$3="","",IF(AG620=$AO$3,"借",IF(AJ620=$AO$3,"貸","")))</f>
        <v/>
      </c>
    </row>
    <row r="621" customFormat="false" ht="12" hidden="false" customHeight="false" outlineLevel="0" collapsed="false">
      <c r="AA621" s="52" t="n">
        <v>616</v>
      </c>
      <c r="AC621" s="52"/>
      <c r="AD621" s="94" t="str">
        <f aca="false">IF(AC621&lt;&gt;"",VLOOKUP(AC621,$P$5:W$120,8,0),"")</f>
        <v/>
      </c>
      <c r="AF621" s="52" t="str">
        <f aca="false">IF(ISERROR(VALUE(MID(AD621,1,3))),"",VALUE(MID(VLOOKUP(VALUE(MID(AD621,1,3)),$P$5:$W$120,4,0),1,3)))</f>
        <v/>
      </c>
      <c r="AG621" s="94" t="str">
        <f aca="false">IF(AF621&lt;&gt;"",VLOOKUP(AF621,$B$5:$L$106,11,0),"")</f>
        <v/>
      </c>
      <c r="AH621" s="88"/>
      <c r="AI621" s="52" t="str">
        <f aca="false">IF(ISERR(VALUE(MID(AD621,1,3))),"",VALUE(MID(VLOOKUP(VALUE(MID(AD621,1,3)),$P$5:$W$120,6,0),1,3)))</f>
        <v/>
      </c>
      <c r="AJ621" s="94" t="str">
        <f aca="false">IF(AI621&lt;&gt;"",VLOOKUP(AI621,$B$5:$L$106,11,0),"")</f>
        <v/>
      </c>
      <c r="AK621" s="102" t="n">
        <f aca="false">AH621</f>
        <v>0</v>
      </c>
      <c r="AM621" s="103" t="n">
        <f aca="false">IF(AG621=$AM$3,IF($AM$4="借方残",AH621+AM270,AM270-AH621),IF(AJ621=$AM$3,IF($AM$4="借方残",AM270-AK621,AK621+AM270),AM270))</f>
        <v>0</v>
      </c>
      <c r="AO621" s="105" t="str">
        <f aca="false">IF($AO$3="","",IF(OR(AG621=$AO$3,AJ621=$AO$3),1,""))</f>
        <v/>
      </c>
      <c r="AP621" s="105" t="str">
        <f aca="false">IF(AO621=1,COUNTIF($AO$6:AO621,"=1"),"")</f>
        <v/>
      </c>
      <c r="AQ621" s="106" t="str">
        <f aca="false">IF($AO$3="","",IF(AG621=$AO$3,"借",IF(AJ621=$AO$3,"貸","")))</f>
        <v/>
      </c>
    </row>
    <row r="622" customFormat="false" ht="12" hidden="false" customHeight="false" outlineLevel="0" collapsed="false">
      <c r="AA622" s="52" t="n">
        <v>617</v>
      </c>
      <c r="AC622" s="52"/>
      <c r="AD622" s="94" t="str">
        <f aca="false">IF(AC622&lt;&gt;"",VLOOKUP(AC622,$P$5:W$120,8,0),"")</f>
        <v/>
      </c>
      <c r="AF622" s="52" t="str">
        <f aca="false">IF(ISERROR(VALUE(MID(AD622,1,3))),"",VALUE(MID(VLOOKUP(VALUE(MID(AD622,1,3)),$P$5:$W$120,4,0),1,3)))</f>
        <v/>
      </c>
      <c r="AG622" s="94" t="str">
        <f aca="false">IF(AF622&lt;&gt;"",VLOOKUP(AF622,$B$5:$L$106,11,0),"")</f>
        <v/>
      </c>
      <c r="AH622" s="88"/>
      <c r="AI622" s="52" t="str">
        <f aca="false">IF(ISERR(VALUE(MID(AD622,1,3))),"",VALUE(MID(VLOOKUP(VALUE(MID(AD622,1,3)),$P$5:$W$120,6,0),1,3)))</f>
        <v/>
      </c>
      <c r="AJ622" s="94" t="str">
        <f aca="false">IF(AI622&lt;&gt;"",VLOOKUP(AI622,$B$5:$L$106,11,0),"")</f>
        <v/>
      </c>
      <c r="AK622" s="102" t="n">
        <f aca="false">AH622</f>
        <v>0</v>
      </c>
      <c r="AM622" s="103" t="n">
        <f aca="false">IF(AG622=$AM$3,IF($AM$4="借方残",AH622+AM271,AM271-AH622),IF(AJ622=$AM$3,IF($AM$4="借方残",AM271-AK622,AK622+AM271),AM271))</f>
        <v>0</v>
      </c>
      <c r="AO622" s="105" t="str">
        <f aca="false">IF($AO$3="","",IF(OR(AG622=$AO$3,AJ622=$AO$3),1,""))</f>
        <v/>
      </c>
      <c r="AP622" s="105" t="str">
        <f aca="false">IF(AO622=1,COUNTIF($AO$6:AO622,"=1"),"")</f>
        <v/>
      </c>
      <c r="AQ622" s="106" t="str">
        <f aca="false">IF($AO$3="","",IF(AG622=$AO$3,"借",IF(AJ622=$AO$3,"貸","")))</f>
        <v/>
      </c>
    </row>
    <row r="623" customFormat="false" ht="12" hidden="false" customHeight="false" outlineLevel="0" collapsed="false">
      <c r="AA623" s="52" t="n">
        <v>618</v>
      </c>
      <c r="AC623" s="52"/>
      <c r="AD623" s="94" t="str">
        <f aca="false">IF(AC623&lt;&gt;"",VLOOKUP(AC623,$P$5:W$120,8,0),"")</f>
        <v/>
      </c>
      <c r="AF623" s="52" t="str">
        <f aca="false">IF(ISERROR(VALUE(MID(AD623,1,3))),"",VALUE(MID(VLOOKUP(VALUE(MID(AD623,1,3)),$P$5:$W$120,4,0),1,3)))</f>
        <v/>
      </c>
      <c r="AG623" s="94" t="str">
        <f aca="false">IF(AF623&lt;&gt;"",VLOOKUP(AF623,$B$5:$L$106,11,0),"")</f>
        <v/>
      </c>
      <c r="AH623" s="88"/>
      <c r="AI623" s="52" t="str">
        <f aca="false">IF(ISERR(VALUE(MID(AD623,1,3))),"",VALUE(MID(VLOOKUP(VALUE(MID(AD623,1,3)),$P$5:$W$120,6,0),1,3)))</f>
        <v/>
      </c>
      <c r="AJ623" s="94" t="str">
        <f aca="false">IF(AI623&lt;&gt;"",VLOOKUP(AI623,$B$5:$L$106,11,0),"")</f>
        <v/>
      </c>
      <c r="AK623" s="102" t="n">
        <f aca="false">AH623</f>
        <v>0</v>
      </c>
      <c r="AM623" s="103" t="n">
        <f aca="false">IF(AG623=$AM$3,IF($AM$4="借方残",AH623+AM272,AM272-AH623),IF(AJ623=$AM$3,IF($AM$4="借方残",AM272-AK623,AK623+AM272),AM272))</f>
        <v>0</v>
      </c>
      <c r="AO623" s="105" t="str">
        <f aca="false">IF($AO$3="","",IF(OR(AG623=$AO$3,AJ623=$AO$3),1,""))</f>
        <v/>
      </c>
      <c r="AP623" s="105" t="str">
        <f aca="false">IF(AO623=1,COUNTIF($AO$6:AO623,"=1"),"")</f>
        <v/>
      </c>
      <c r="AQ623" s="106" t="str">
        <f aca="false">IF($AO$3="","",IF(AG623=$AO$3,"借",IF(AJ623=$AO$3,"貸","")))</f>
        <v/>
      </c>
    </row>
    <row r="624" customFormat="false" ht="12" hidden="false" customHeight="false" outlineLevel="0" collapsed="false">
      <c r="AA624" s="52" t="n">
        <v>619</v>
      </c>
      <c r="AC624" s="52"/>
      <c r="AD624" s="94" t="str">
        <f aca="false">IF(AC624&lt;&gt;"",VLOOKUP(AC624,$P$5:W$120,8,0),"")</f>
        <v/>
      </c>
      <c r="AF624" s="52" t="str">
        <f aca="false">IF(ISERROR(VALUE(MID(AD624,1,3))),"",VALUE(MID(VLOOKUP(VALUE(MID(AD624,1,3)),$P$5:$W$120,4,0),1,3)))</f>
        <v/>
      </c>
      <c r="AG624" s="94" t="str">
        <f aca="false">IF(AF624&lt;&gt;"",VLOOKUP(AF624,$B$5:$L$106,11,0),"")</f>
        <v/>
      </c>
      <c r="AH624" s="88"/>
      <c r="AI624" s="52" t="str">
        <f aca="false">IF(ISERR(VALUE(MID(AD624,1,3))),"",VALUE(MID(VLOOKUP(VALUE(MID(AD624,1,3)),$P$5:$W$120,6,0),1,3)))</f>
        <v/>
      </c>
      <c r="AJ624" s="94" t="str">
        <f aca="false">IF(AI624&lt;&gt;"",VLOOKUP(AI624,$B$5:$L$106,11,0),"")</f>
        <v/>
      </c>
      <c r="AK624" s="102" t="n">
        <f aca="false">AH624</f>
        <v>0</v>
      </c>
      <c r="AM624" s="103" t="n">
        <f aca="false">IF(AG624=$AM$3,IF($AM$4="借方残",AH624+AM273,AM273-AH624),IF(AJ624=$AM$3,IF($AM$4="借方残",AM273-AK624,AK624+AM273),AM273))</f>
        <v>0</v>
      </c>
      <c r="AO624" s="105" t="str">
        <f aca="false">IF($AO$3="","",IF(OR(AG624=$AO$3,AJ624=$AO$3),1,""))</f>
        <v/>
      </c>
      <c r="AP624" s="105" t="str">
        <f aca="false">IF(AO624=1,COUNTIF($AO$6:AO624,"=1"),"")</f>
        <v/>
      </c>
      <c r="AQ624" s="106" t="str">
        <f aca="false">IF($AO$3="","",IF(AG624=$AO$3,"借",IF(AJ624=$AO$3,"貸","")))</f>
        <v/>
      </c>
    </row>
    <row r="625" customFormat="false" ht="12" hidden="false" customHeight="false" outlineLevel="0" collapsed="false">
      <c r="AA625" s="52" t="n">
        <v>620</v>
      </c>
      <c r="AC625" s="52"/>
      <c r="AD625" s="94" t="str">
        <f aca="false">IF(AC625&lt;&gt;"",VLOOKUP(AC625,$P$5:W$120,8,0),"")</f>
        <v/>
      </c>
      <c r="AF625" s="52" t="str">
        <f aca="false">IF(ISERROR(VALUE(MID(AD625,1,3))),"",VALUE(MID(VLOOKUP(VALUE(MID(AD625,1,3)),$P$5:$W$120,4,0),1,3)))</f>
        <v/>
      </c>
      <c r="AG625" s="94" t="str">
        <f aca="false">IF(AF625&lt;&gt;"",VLOOKUP(AF625,$B$5:$L$106,11,0),"")</f>
        <v/>
      </c>
      <c r="AH625" s="88"/>
      <c r="AI625" s="52" t="str">
        <f aca="false">IF(ISERR(VALUE(MID(AD625,1,3))),"",VALUE(MID(VLOOKUP(VALUE(MID(AD625,1,3)),$P$5:$W$120,6,0),1,3)))</f>
        <v/>
      </c>
      <c r="AJ625" s="94" t="str">
        <f aca="false">IF(AI625&lt;&gt;"",VLOOKUP(AI625,$B$5:$L$106,11,0),"")</f>
        <v/>
      </c>
      <c r="AK625" s="102" t="n">
        <f aca="false">AH625</f>
        <v>0</v>
      </c>
      <c r="AM625" s="103" t="n">
        <f aca="false">IF(AG625=$AM$3,IF($AM$4="借方残",AH625+AM274,AM274-AH625),IF(AJ625=$AM$3,IF($AM$4="借方残",AM274-AK625,AK625+AM274),AM274))</f>
        <v>0</v>
      </c>
      <c r="AO625" s="105" t="str">
        <f aca="false">IF($AO$3="","",IF(OR(AG625=$AO$3,AJ625=$AO$3),1,""))</f>
        <v/>
      </c>
      <c r="AP625" s="105" t="str">
        <f aca="false">IF(AO625=1,COUNTIF($AO$6:AO625,"=1"),"")</f>
        <v/>
      </c>
      <c r="AQ625" s="106" t="str">
        <f aca="false">IF($AO$3="","",IF(AG625=$AO$3,"借",IF(AJ625=$AO$3,"貸","")))</f>
        <v/>
      </c>
    </row>
    <row r="626" customFormat="false" ht="12" hidden="false" customHeight="false" outlineLevel="0" collapsed="false">
      <c r="AA626" s="52" t="n">
        <v>621</v>
      </c>
      <c r="AC626" s="52"/>
      <c r="AD626" s="94" t="str">
        <f aca="false">IF(AC626&lt;&gt;"",VLOOKUP(AC626,$P$5:W$120,8,0),"")</f>
        <v/>
      </c>
      <c r="AF626" s="52" t="str">
        <f aca="false">IF(ISERROR(VALUE(MID(AD626,1,3))),"",VALUE(MID(VLOOKUP(VALUE(MID(AD626,1,3)),$P$5:$W$120,4,0),1,3)))</f>
        <v/>
      </c>
      <c r="AG626" s="94" t="str">
        <f aca="false">IF(AF626&lt;&gt;"",VLOOKUP(AF626,$B$5:$L$106,11,0),"")</f>
        <v/>
      </c>
      <c r="AH626" s="88"/>
      <c r="AI626" s="52" t="str">
        <f aca="false">IF(ISERR(VALUE(MID(AD626,1,3))),"",VALUE(MID(VLOOKUP(VALUE(MID(AD626,1,3)),$P$5:$W$120,6,0),1,3)))</f>
        <v/>
      </c>
      <c r="AJ626" s="94" t="str">
        <f aca="false">IF(AI626&lt;&gt;"",VLOOKUP(AI626,$B$5:$L$106,11,0),"")</f>
        <v/>
      </c>
      <c r="AK626" s="102" t="n">
        <f aca="false">AH626</f>
        <v>0</v>
      </c>
      <c r="AM626" s="103" t="n">
        <f aca="false">IF(AG626=$AM$3,IF($AM$4="借方残",AH626+AM275,AM275-AH626),IF(AJ626=$AM$3,IF($AM$4="借方残",AM275-AK626,AK626+AM275),AM275))</f>
        <v>0</v>
      </c>
      <c r="AO626" s="105" t="str">
        <f aca="false">IF($AO$3="","",IF(OR(AG626=$AO$3,AJ626=$AO$3),1,""))</f>
        <v/>
      </c>
      <c r="AP626" s="105" t="str">
        <f aca="false">IF(AO626=1,COUNTIF($AO$6:AO626,"=1"),"")</f>
        <v/>
      </c>
      <c r="AQ626" s="106" t="str">
        <f aca="false">IF($AO$3="","",IF(AG626=$AO$3,"借",IF(AJ626=$AO$3,"貸","")))</f>
        <v/>
      </c>
    </row>
    <row r="627" customFormat="false" ht="12" hidden="false" customHeight="false" outlineLevel="0" collapsed="false">
      <c r="AA627" s="52" t="n">
        <v>622</v>
      </c>
      <c r="AC627" s="52"/>
      <c r="AD627" s="94" t="str">
        <f aca="false">IF(AC627&lt;&gt;"",VLOOKUP(AC627,$P$5:W$120,8,0),"")</f>
        <v/>
      </c>
      <c r="AF627" s="52" t="str">
        <f aca="false">IF(ISERROR(VALUE(MID(AD627,1,3))),"",VALUE(MID(VLOOKUP(VALUE(MID(AD627,1,3)),$P$5:$W$120,4,0),1,3)))</f>
        <v/>
      </c>
      <c r="AG627" s="94" t="str">
        <f aca="false">IF(AF627&lt;&gt;"",VLOOKUP(AF627,$B$5:$L$106,11,0),"")</f>
        <v/>
      </c>
      <c r="AH627" s="88"/>
      <c r="AI627" s="52" t="str">
        <f aca="false">IF(ISERR(VALUE(MID(AD627,1,3))),"",VALUE(MID(VLOOKUP(VALUE(MID(AD627,1,3)),$P$5:$W$120,6,0),1,3)))</f>
        <v/>
      </c>
      <c r="AJ627" s="94" t="str">
        <f aca="false">IF(AI627&lt;&gt;"",VLOOKUP(AI627,$B$5:$L$106,11,0),"")</f>
        <v/>
      </c>
      <c r="AK627" s="102" t="n">
        <f aca="false">AH627</f>
        <v>0</v>
      </c>
      <c r="AM627" s="103" t="n">
        <f aca="false">IF(AG627=$AM$3,IF($AM$4="借方残",AH627+AM276,AM276-AH627),IF(AJ627=$AM$3,IF($AM$4="借方残",AM276-AK627,AK627+AM276),AM276))</f>
        <v>0</v>
      </c>
      <c r="AO627" s="105" t="str">
        <f aca="false">IF($AO$3="","",IF(OR(AG627=$AO$3,AJ627=$AO$3),1,""))</f>
        <v/>
      </c>
      <c r="AP627" s="105" t="str">
        <f aca="false">IF(AO627=1,COUNTIF($AO$6:AO627,"=1"),"")</f>
        <v/>
      </c>
      <c r="AQ627" s="106" t="str">
        <f aca="false">IF($AO$3="","",IF(AG627=$AO$3,"借",IF(AJ627=$AO$3,"貸","")))</f>
        <v/>
      </c>
    </row>
    <row r="628" customFormat="false" ht="12" hidden="false" customHeight="false" outlineLevel="0" collapsed="false">
      <c r="AA628" s="52" t="n">
        <v>623</v>
      </c>
      <c r="AC628" s="52"/>
      <c r="AD628" s="94" t="str">
        <f aca="false">IF(AC628&lt;&gt;"",VLOOKUP(AC628,$P$5:W$120,8,0),"")</f>
        <v/>
      </c>
      <c r="AF628" s="52" t="str">
        <f aca="false">IF(ISERROR(VALUE(MID(AD628,1,3))),"",VALUE(MID(VLOOKUP(VALUE(MID(AD628,1,3)),$P$5:$W$120,4,0),1,3)))</f>
        <v/>
      </c>
      <c r="AG628" s="94" t="str">
        <f aca="false">IF(AF628&lt;&gt;"",VLOOKUP(AF628,$B$5:$L$106,11,0),"")</f>
        <v/>
      </c>
      <c r="AH628" s="88"/>
      <c r="AI628" s="52" t="str">
        <f aca="false">IF(ISERR(VALUE(MID(AD628,1,3))),"",VALUE(MID(VLOOKUP(VALUE(MID(AD628,1,3)),$P$5:$W$120,6,0),1,3)))</f>
        <v/>
      </c>
      <c r="AJ628" s="94" t="str">
        <f aca="false">IF(AI628&lt;&gt;"",VLOOKUP(AI628,$B$5:$L$106,11,0),"")</f>
        <v/>
      </c>
      <c r="AK628" s="102" t="n">
        <f aca="false">AH628</f>
        <v>0</v>
      </c>
      <c r="AM628" s="103" t="n">
        <f aca="false">IF(AG628=$AM$3,IF($AM$4="借方残",AH628+AM277,AM277-AH628),IF(AJ628=$AM$3,IF($AM$4="借方残",AM277-AK628,AK628+AM277),AM277))</f>
        <v>0</v>
      </c>
      <c r="AO628" s="105" t="str">
        <f aca="false">IF($AO$3="","",IF(OR(AG628=$AO$3,AJ628=$AO$3),1,""))</f>
        <v/>
      </c>
      <c r="AP628" s="105" t="str">
        <f aca="false">IF(AO628=1,COUNTIF($AO$6:AO628,"=1"),"")</f>
        <v/>
      </c>
      <c r="AQ628" s="106" t="str">
        <f aca="false">IF($AO$3="","",IF(AG628=$AO$3,"借",IF(AJ628=$AO$3,"貸","")))</f>
        <v/>
      </c>
    </row>
    <row r="629" customFormat="false" ht="12" hidden="false" customHeight="false" outlineLevel="0" collapsed="false">
      <c r="AA629" s="52" t="n">
        <v>624</v>
      </c>
      <c r="AC629" s="52"/>
      <c r="AD629" s="94" t="str">
        <f aca="false">IF(AC629&lt;&gt;"",VLOOKUP(AC629,$P$5:W$120,8,0),"")</f>
        <v/>
      </c>
      <c r="AF629" s="52" t="str">
        <f aca="false">IF(ISERROR(VALUE(MID(AD629,1,3))),"",VALUE(MID(VLOOKUP(VALUE(MID(AD629,1,3)),$P$5:$W$120,4,0),1,3)))</f>
        <v/>
      </c>
      <c r="AG629" s="94" t="str">
        <f aca="false">IF(AF629&lt;&gt;"",VLOOKUP(AF629,$B$5:$L$106,11,0),"")</f>
        <v/>
      </c>
      <c r="AH629" s="88"/>
      <c r="AI629" s="52" t="str">
        <f aca="false">IF(ISERR(VALUE(MID(AD629,1,3))),"",VALUE(MID(VLOOKUP(VALUE(MID(AD629,1,3)),$P$5:$W$120,6,0),1,3)))</f>
        <v/>
      </c>
      <c r="AJ629" s="94" t="str">
        <f aca="false">IF(AI629&lt;&gt;"",VLOOKUP(AI629,$B$5:$L$106,11,0),"")</f>
        <v/>
      </c>
      <c r="AK629" s="102" t="n">
        <f aca="false">AH629</f>
        <v>0</v>
      </c>
      <c r="AM629" s="103" t="n">
        <f aca="false">IF(AG629=$AM$3,IF($AM$4="借方残",AH629+AM278,AM278-AH629),IF(AJ629=$AM$3,IF($AM$4="借方残",AM278-AK629,AK629+AM278),AM278))</f>
        <v>0</v>
      </c>
      <c r="AO629" s="105" t="str">
        <f aca="false">IF($AO$3="","",IF(OR(AG629=$AO$3,AJ629=$AO$3),1,""))</f>
        <v/>
      </c>
      <c r="AP629" s="105" t="str">
        <f aca="false">IF(AO629=1,COUNTIF($AO$6:AO629,"=1"),"")</f>
        <v/>
      </c>
      <c r="AQ629" s="106" t="str">
        <f aca="false">IF($AO$3="","",IF(AG629=$AO$3,"借",IF(AJ629=$AO$3,"貸","")))</f>
        <v/>
      </c>
    </row>
    <row r="630" customFormat="false" ht="12" hidden="false" customHeight="false" outlineLevel="0" collapsed="false">
      <c r="AA630" s="52" t="n">
        <v>625</v>
      </c>
      <c r="AC630" s="52"/>
      <c r="AD630" s="94" t="str">
        <f aca="false">IF(AC630&lt;&gt;"",VLOOKUP(AC630,$P$5:W$120,8,0),"")</f>
        <v/>
      </c>
      <c r="AF630" s="52" t="str">
        <f aca="false">IF(ISERROR(VALUE(MID(AD630,1,3))),"",VALUE(MID(VLOOKUP(VALUE(MID(AD630,1,3)),$P$5:$W$120,4,0),1,3)))</f>
        <v/>
      </c>
      <c r="AG630" s="94" t="str">
        <f aca="false">IF(AF630&lt;&gt;"",VLOOKUP(AF630,$B$5:$L$106,11,0),"")</f>
        <v/>
      </c>
      <c r="AH630" s="88"/>
      <c r="AI630" s="52" t="str">
        <f aca="false">IF(ISERR(VALUE(MID(AD630,1,3))),"",VALUE(MID(VLOOKUP(VALUE(MID(AD630,1,3)),$P$5:$W$120,6,0),1,3)))</f>
        <v/>
      </c>
      <c r="AJ630" s="94" t="str">
        <f aca="false">IF(AI630&lt;&gt;"",VLOOKUP(AI630,$B$5:$L$106,11,0),"")</f>
        <v/>
      </c>
      <c r="AK630" s="102" t="n">
        <f aca="false">AH630</f>
        <v>0</v>
      </c>
      <c r="AM630" s="103" t="n">
        <f aca="false">IF(AG630=$AM$3,IF($AM$4="借方残",AH630+AM279,AM279-AH630),IF(AJ630=$AM$3,IF($AM$4="借方残",AM279-AK630,AK630+AM279),AM279))</f>
        <v>0</v>
      </c>
      <c r="AO630" s="105" t="str">
        <f aca="false">IF($AO$3="","",IF(OR(AG630=$AO$3,AJ630=$AO$3),1,""))</f>
        <v/>
      </c>
      <c r="AP630" s="105" t="str">
        <f aca="false">IF(AO630=1,COUNTIF($AO$6:AO630,"=1"),"")</f>
        <v/>
      </c>
      <c r="AQ630" s="106" t="str">
        <f aca="false">IF($AO$3="","",IF(AG630=$AO$3,"借",IF(AJ630=$AO$3,"貸","")))</f>
        <v/>
      </c>
    </row>
    <row r="631" customFormat="false" ht="12" hidden="false" customHeight="false" outlineLevel="0" collapsed="false">
      <c r="AA631" s="52" t="n">
        <v>626</v>
      </c>
      <c r="AC631" s="52"/>
      <c r="AD631" s="94" t="str">
        <f aca="false">IF(AC631&lt;&gt;"",VLOOKUP(AC631,$P$5:W$120,8,0),"")</f>
        <v/>
      </c>
      <c r="AF631" s="52" t="str">
        <f aca="false">IF(ISERROR(VALUE(MID(AD631,1,3))),"",VALUE(MID(VLOOKUP(VALUE(MID(AD631,1,3)),$P$5:$W$120,4,0),1,3)))</f>
        <v/>
      </c>
      <c r="AG631" s="94" t="str">
        <f aca="false">IF(AF631&lt;&gt;"",VLOOKUP(AF631,$B$5:$L$106,11,0),"")</f>
        <v/>
      </c>
      <c r="AH631" s="88"/>
      <c r="AI631" s="52" t="str">
        <f aca="false">IF(ISERR(VALUE(MID(AD631,1,3))),"",VALUE(MID(VLOOKUP(VALUE(MID(AD631,1,3)),$P$5:$W$120,6,0),1,3)))</f>
        <v/>
      </c>
      <c r="AJ631" s="94" t="str">
        <f aca="false">IF(AI631&lt;&gt;"",VLOOKUP(AI631,$B$5:$L$106,11,0),"")</f>
        <v/>
      </c>
      <c r="AK631" s="102" t="n">
        <f aca="false">AH631</f>
        <v>0</v>
      </c>
      <c r="AM631" s="103" t="n">
        <f aca="false">IF(AG631=$AM$3,IF($AM$4="借方残",AH631+AM280,AM280-AH631),IF(AJ631=$AM$3,IF($AM$4="借方残",AM280-AK631,AK631+AM280),AM280))</f>
        <v>0</v>
      </c>
      <c r="AO631" s="105" t="str">
        <f aca="false">IF($AO$3="","",IF(OR(AG631=$AO$3,AJ631=$AO$3),1,""))</f>
        <v/>
      </c>
      <c r="AP631" s="105" t="str">
        <f aca="false">IF(AO631=1,COUNTIF($AO$6:AO631,"=1"),"")</f>
        <v/>
      </c>
      <c r="AQ631" s="106" t="str">
        <f aca="false">IF($AO$3="","",IF(AG631=$AO$3,"借",IF(AJ631=$AO$3,"貸","")))</f>
        <v/>
      </c>
    </row>
    <row r="632" customFormat="false" ht="12" hidden="false" customHeight="false" outlineLevel="0" collapsed="false">
      <c r="AA632" s="52" t="n">
        <v>627</v>
      </c>
      <c r="AC632" s="52"/>
      <c r="AD632" s="94" t="str">
        <f aca="false">IF(AC632&lt;&gt;"",VLOOKUP(AC632,$P$5:W$120,8,0),"")</f>
        <v/>
      </c>
      <c r="AF632" s="52" t="str">
        <f aca="false">IF(ISERROR(VALUE(MID(AD632,1,3))),"",VALUE(MID(VLOOKUP(VALUE(MID(AD632,1,3)),$P$5:$W$120,4,0),1,3)))</f>
        <v/>
      </c>
      <c r="AG632" s="94" t="str">
        <f aca="false">IF(AF632&lt;&gt;"",VLOOKUP(AF632,$B$5:$L$106,11,0),"")</f>
        <v/>
      </c>
      <c r="AH632" s="88"/>
      <c r="AI632" s="52" t="str">
        <f aca="false">IF(ISERR(VALUE(MID(AD632,1,3))),"",VALUE(MID(VLOOKUP(VALUE(MID(AD632,1,3)),$P$5:$W$120,6,0),1,3)))</f>
        <v/>
      </c>
      <c r="AJ632" s="94" t="str">
        <f aca="false">IF(AI632&lt;&gt;"",VLOOKUP(AI632,$B$5:$L$106,11,0),"")</f>
        <v/>
      </c>
      <c r="AK632" s="102" t="n">
        <f aca="false">AH632</f>
        <v>0</v>
      </c>
      <c r="AM632" s="103" t="n">
        <f aca="false">IF(AG632=$AM$3,IF($AM$4="借方残",AH632+AM281,AM281-AH632),IF(AJ632=$AM$3,IF($AM$4="借方残",AM281-AK632,AK632+AM281),AM281))</f>
        <v>0</v>
      </c>
      <c r="AO632" s="105" t="str">
        <f aca="false">IF($AO$3="","",IF(OR(AG632=$AO$3,AJ632=$AO$3),1,""))</f>
        <v/>
      </c>
      <c r="AP632" s="105" t="str">
        <f aca="false">IF(AO632=1,COUNTIF($AO$6:AO632,"=1"),"")</f>
        <v/>
      </c>
      <c r="AQ632" s="106" t="str">
        <f aca="false">IF($AO$3="","",IF(AG632=$AO$3,"借",IF(AJ632=$AO$3,"貸","")))</f>
        <v/>
      </c>
    </row>
    <row r="633" customFormat="false" ht="12" hidden="false" customHeight="false" outlineLevel="0" collapsed="false">
      <c r="AA633" s="52" t="n">
        <v>628</v>
      </c>
      <c r="AC633" s="52"/>
      <c r="AD633" s="94" t="str">
        <f aca="false">IF(AC633&lt;&gt;"",VLOOKUP(AC633,$P$5:W$120,8,0),"")</f>
        <v/>
      </c>
      <c r="AF633" s="52" t="str">
        <f aca="false">IF(ISERROR(VALUE(MID(AD633,1,3))),"",VALUE(MID(VLOOKUP(VALUE(MID(AD633,1,3)),$P$5:$W$120,4,0),1,3)))</f>
        <v/>
      </c>
      <c r="AG633" s="94" t="str">
        <f aca="false">IF(AF633&lt;&gt;"",VLOOKUP(AF633,$B$5:$L$106,11,0),"")</f>
        <v/>
      </c>
      <c r="AH633" s="88"/>
      <c r="AI633" s="52" t="str">
        <f aca="false">IF(ISERR(VALUE(MID(AD633,1,3))),"",VALUE(MID(VLOOKUP(VALUE(MID(AD633,1,3)),$P$5:$W$120,6,0),1,3)))</f>
        <v/>
      </c>
      <c r="AJ633" s="94" t="str">
        <f aca="false">IF(AI633&lt;&gt;"",VLOOKUP(AI633,$B$5:$L$106,11,0),"")</f>
        <v/>
      </c>
      <c r="AK633" s="102" t="n">
        <f aca="false">AH633</f>
        <v>0</v>
      </c>
      <c r="AM633" s="103" t="n">
        <f aca="false">IF(AG633=$AM$3,IF($AM$4="借方残",AH633+AM282,AM282-AH633),IF(AJ633=$AM$3,IF($AM$4="借方残",AM282-AK633,AK633+AM282),AM282))</f>
        <v>0</v>
      </c>
      <c r="AO633" s="105" t="str">
        <f aca="false">IF($AO$3="","",IF(OR(AG633=$AO$3,AJ633=$AO$3),1,""))</f>
        <v/>
      </c>
      <c r="AP633" s="105" t="str">
        <f aca="false">IF(AO633=1,COUNTIF($AO$6:AO633,"=1"),"")</f>
        <v/>
      </c>
      <c r="AQ633" s="106" t="str">
        <f aca="false">IF($AO$3="","",IF(AG633=$AO$3,"借",IF(AJ633=$AO$3,"貸","")))</f>
        <v/>
      </c>
    </row>
    <row r="634" customFormat="false" ht="12" hidden="false" customHeight="false" outlineLevel="0" collapsed="false">
      <c r="AA634" s="52" t="n">
        <v>629</v>
      </c>
      <c r="AC634" s="52"/>
      <c r="AD634" s="94" t="str">
        <f aca="false">IF(AC634&lt;&gt;"",VLOOKUP(AC634,$P$5:W$120,8,0),"")</f>
        <v/>
      </c>
      <c r="AF634" s="52" t="str">
        <f aca="false">IF(ISERROR(VALUE(MID(AD634,1,3))),"",VALUE(MID(VLOOKUP(VALUE(MID(AD634,1,3)),$P$5:$W$120,4,0),1,3)))</f>
        <v/>
      </c>
      <c r="AG634" s="94" t="str">
        <f aca="false">IF(AF634&lt;&gt;"",VLOOKUP(AF634,$B$5:$L$106,11,0),"")</f>
        <v/>
      </c>
      <c r="AH634" s="88"/>
      <c r="AI634" s="52" t="str">
        <f aca="false">IF(ISERR(VALUE(MID(AD634,1,3))),"",VALUE(MID(VLOOKUP(VALUE(MID(AD634,1,3)),$P$5:$W$120,6,0),1,3)))</f>
        <v/>
      </c>
      <c r="AJ634" s="94" t="str">
        <f aca="false">IF(AI634&lt;&gt;"",VLOOKUP(AI634,$B$5:$L$106,11,0),"")</f>
        <v/>
      </c>
      <c r="AK634" s="102" t="n">
        <f aca="false">AH634</f>
        <v>0</v>
      </c>
      <c r="AM634" s="103" t="n">
        <f aca="false">IF(AG634=$AM$3,IF($AM$4="借方残",AH634+AM283,AM283-AH634),IF(AJ634=$AM$3,IF($AM$4="借方残",AM283-AK634,AK634+AM283),AM283))</f>
        <v>0</v>
      </c>
      <c r="AO634" s="105" t="str">
        <f aca="false">IF($AO$3="","",IF(OR(AG634=$AO$3,AJ634=$AO$3),1,""))</f>
        <v/>
      </c>
      <c r="AP634" s="105" t="str">
        <f aca="false">IF(AO634=1,COUNTIF($AO$6:AO634,"=1"),"")</f>
        <v/>
      </c>
      <c r="AQ634" s="106" t="str">
        <f aca="false">IF($AO$3="","",IF(AG634=$AO$3,"借",IF(AJ634=$AO$3,"貸","")))</f>
        <v/>
      </c>
    </row>
    <row r="635" customFormat="false" ht="12" hidden="false" customHeight="false" outlineLevel="0" collapsed="false">
      <c r="AA635" s="52" t="n">
        <v>630</v>
      </c>
      <c r="AC635" s="52"/>
      <c r="AD635" s="94" t="str">
        <f aca="false">IF(AC635&lt;&gt;"",VLOOKUP(AC635,$P$5:W$120,8,0),"")</f>
        <v/>
      </c>
      <c r="AF635" s="52" t="str">
        <f aca="false">IF(ISERROR(VALUE(MID(AD635,1,3))),"",VALUE(MID(VLOOKUP(VALUE(MID(AD635,1,3)),$P$5:$W$120,4,0),1,3)))</f>
        <v/>
      </c>
      <c r="AG635" s="94" t="str">
        <f aca="false">IF(AF635&lt;&gt;"",VLOOKUP(AF635,$B$5:$L$106,11,0),"")</f>
        <v/>
      </c>
      <c r="AH635" s="88"/>
      <c r="AI635" s="52" t="str">
        <f aca="false">IF(ISERR(VALUE(MID(AD635,1,3))),"",VALUE(MID(VLOOKUP(VALUE(MID(AD635,1,3)),$P$5:$W$120,6,0),1,3)))</f>
        <v/>
      </c>
      <c r="AJ635" s="94" t="str">
        <f aca="false">IF(AI635&lt;&gt;"",VLOOKUP(AI635,$B$5:$L$106,11,0),"")</f>
        <v/>
      </c>
      <c r="AK635" s="102" t="n">
        <f aca="false">AH635</f>
        <v>0</v>
      </c>
      <c r="AM635" s="103" t="n">
        <f aca="false">IF(AG635=$AM$3,IF($AM$4="借方残",AH635+AM284,AM284-AH635),IF(AJ635=$AM$3,IF($AM$4="借方残",AM284-AK635,AK635+AM284),AM284))</f>
        <v>0</v>
      </c>
      <c r="AO635" s="105" t="str">
        <f aca="false">IF($AO$3="","",IF(OR(AG635=$AO$3,AJ635=$AO$3),1,""))</f>
        <v/>
      </c>
      <c r="AP635" s="105" t="str">
        <f aca="false">IF(AO635=1,COUNTIF($AO$6:AO635,"=1"),"")</f>
        <v/>
      </c>
      <c r="AQ635" s="106" t="str">
        <f aca="false">IF($AO$3="","",IF(AG635=$AO$3,"借",IF(AJ635=$AO$3,"貸","")))</f>
        <v/>
      </c>
    </row>
    <row r="636" customFormat="false" ht="12" hidden="false" customHeight="false" outlineLevel="0" collapsed="false">
      <c r="AA636" s="52" t="n">
        <v>631</v>
      </c>
      <c r="AC636" s="52"/>
      <c r="AD636" s="94" t="str">
        <f aca="false">IF(AC636&lt;&gt;"",VLOOKUP(AC636,$P$5:W$120,8,0),"")</f>
        <v/>
      </c>
      <c r="AF636" s="52" t="str">
        <f aca="false">IF(ISERROR(VALUE(MID(AD636,1,3))),"",VALUE(MID(VLOOKUP(VALUE(MID(AD636,1,3)),$P$5:$W$120,4,0),1,3)))</f>
        <v/>
      </c>
      <c r="AG636" s="94" t="str">
        <f aca="false">IF(AF636&lt;&gt;"",VLOOKUP(AF636,$B$5:$L$106,11,0),"")</f>
        <v/>
      </c>
      <c r="AH636" s="88"/>
      <c r="AI636" s="52" t="str">
        <f aca="false">IF(ISERR(VALUE(MID(AD636,1,3))),"",VALUE(MID(VLOOKUP(VALUE(MID(AD636,1,3)),$P$5:$W$120,6,0),1,3)))</f>
        <v/>
      </c>
      <c r="AJ636" s="94" t="str">
        <f aca="false">IF(AI636&lt;&gt;"",VLOOKUP(AI636,$B$5:$L$106,11,0),"")</f>
        <v/>
      </c>
      <c r="AK636" s="102" t="n">
        <f aca="false">AH636</f>
        <v>0</v>
      </c>
      <c r="AM636" s="103" t="n">
        <f aca="false">IF(AG636=$AM$3,IF($AM$4="借方残",AH636+AM285,AM285-AH636),IF(AJ636=$AM$3,IF($AM$4="借方残",AM285-AK636,AK636+AM285),AM285))</f>
        <v>0</v>
      </c>
      <c r="AO636" s="105" t="str">
        <f aca="false">IF($AO$3="","",IF(OR(AG636=$AO$3,AJ636=$AO$3),1,""))</f>
        <v/>
      </c>
      <c r="AP636" s="105" t="str">
        <f aca="false">IF(AO636=1,COUNTIF($AO$6:AO636,"=1"),"")</f>
        <v/>
      </c>
      <c r="AQ636" s="106" t="str">
        <f aca="false">IF($AO$3="","",IF(AG636=$AO$3,"借",IF(AJ636=$AO$3,"貸","")))</f>
        <v/>
      </c>
    </row>
    <row r="637" customFormat="false" ht="12" hidden="false" customHeight="false" outlineLevel="0" collapsed="false">
      <c r="AA637" s="52" t="n">
        <v>632</v>
      </c>
      <c r="AC637" s="52"/>
      <c r="AD637" s="94" t="str">
        <f aca="false">IF(AC637&lt;&gt;"",VLOOKUP(AC637,$P$5:W$120,8,0),"")</f>
        <v/>
      </c>
      <c r="AF637" s="52" t="str">
        <f aca="false">IF(ISERROR(VALUE(MID(AD637,1,3))),"",VALUE(MID(VLOOKUP(VALUE(MID(AD637,1,3)),$P$5:$W$120,4,0),1,3)))</f>
        <v/>
      </c>
      <c r="AG637" s="94" t="str">
        <f aca="false">IF(AF637&lt;&gt;"",VLOOKUP(AF637,$B$5:$L$106,11,0),"")</f>
        <v/>
      </c>
      <c r="AH637" s="88"/>
      <c r="AI637" s="52" t="str">
        <f aca="false">IF(ISERR(VALUE(MID(AD637,1,3))),"",VALUE(MID(VLOOKUP(VALUE(MID(AD637,1,3)),$P$5:$W$120,6,0),1,3)))</f>
        <v/>
      </c>
      <c r="AJ637" s="94" t="str">
        <f aca="false">IF(AI637&lt;&gt;"",VLOOKUP(AI637,$B$5:$L$106,11,0),"")</f>
        <v/>
      </c>
      <c r="AK637" s="102" t="n">
        <f aca="false">AH637</f>
        <v>0</v>
      </c>
      <c r="AM637" s="103" t="n">
        <f aca="false">IF(AG637=$AM$3,IF($AM$4="借方残",AH637+AM286,AM286-AH637),IF(AJ637=$AM$3,IF($AM$4="借方残",AM286-AK637,AK637+AM286),AM286))</f>
        <v>0</v>
      </c>
      <c r="AO637" s="105" t="str">
        <f aca="false">IF($AO$3="","",IF(OR(AG637=$AO$3,AJ637=$AO$3),1,""))</f>
        <v/>
      </c>
      <c r="AP637" s="105" t="str">
        <f aca="false">IF(AO637=1,COUNTIF($AO$6:AO637,"=1"),"")</f>
        <v/>
      </c>
      <c r="AQ637" s="106" t="str">
        <f aca="false">IF($AO$3="","",IF(AG637=$AO$3,"借",IF(AJ637=$AO$3,"貸","")))</f>
        <v/>
      </c>
    </row>
    <row r="638" customFormat="false" ht="12" hidden="false" customHeight="false" outlineLevel="0" collapsed="false">
      <c r="AA638" s="52" t="n">
        <v>633</v>
      </c>
      <c r="AC638" s="52"/>
      <c r="AD638" s="94" t="str">
        <f aca="false">IF(AC638&lt;&gt;"",VLOOKUP(AC638,$P$5:W$120,8,0),"")</f>
        <v/>
      </c>
      <c r="AF638" s="52" t="str">
        <f aca="false">IF(ISERROR(VALUE(MID(AD638,1,3))),"",VALUE(MID(VLOOKUP(VALUE(MID(AD638,1,3)),$P$5:$W$120,4,0),1,3)))</f>
        <v/>
      </c>
      <c r="AG638" s="94" t="str">
        <f aca="false">IF(AF638&lt;&gt;"",VLOOKUP(AF638,$B$5:$L$106,11,0),"")</f>
        <v/>
      </c>
      <c r="AH638" s="88"/>
      <c r="AI638" s="52" t="str">
        <f aca="false">IF(ISERR(VALUE(MID(AD638,1,3))),"",VALUE(MID(VLOOKUP(VALUE(MID(AD638,1,3)),$P$5:$W$120,6,0),1,3)))</f>
        <v/>
      </c>
      <c r="AJ638" s="94" t="str">
        <f aca="false">IF(AI638&lt;&gt;"",VLOOKUP(AI638,$B$5:$L$106,11,0),"")</f>
        <v/>
      </c>
      <c r="AK638" s="102" t="n">
        <f aca="false">AH638</f>
        <v>0</v>
      </c>
      <c r="AM638" s="103" t="n">
        <f aca="false">IF(AG638=$AM$3,IF($AM$4="借方残",AH638+AM287,AM287-AH638),IF(AJ638=$AM$3,IF($AM$4="借方残",AM287-AK638,AK638+AM287),AM287))</f>
        <v>0</v>
      </c>
      <c r="AO638" s="105" t="str">
        <f aca="false">IF($AO$3="","",IF(OR(AG638=$AO$3,AJ638=$AO$3),1,""))</f>
        <v/>
      </c>
      <c r="AP638" s="105" t="str">
        <f aca="false">IF(AO638=1,COUNTIF($AO$6:AO638,"=1"),"")</f>
        <v/>
      </c>
      <c r="AQ638" s="106" t="str">
        <f aca="false">IF($AO$3="","",IF(AG638=$AO$3,"借",IF(AJ638=$AO$3,"貸","")))</f>
        <v/>
      </c>
    </row>
    <row r="639" customFormat="false" ht="12" hidden="false" customHeight="false" outlineLevel="0" collapsed="false">
      <c r="AA639" s="52" t="n">
        <v>634</v>
      </c>
      <c r="AC639" s="52"/>
      <c r="AD639" s="94" t="str">
        <f aca="false">IF(AC639&lt;&gt;"",VLOOKUP(AC639,$P$5:W$120,8,0),"")</f>
        <v/>
      </c>
      <c r="AF639" s="52" t="str">
        <f aca="false">IF(ISERROR(VALUE(MID(AD639,1,3))),"",VALUE(MID(VLOOKUP(VALUE(MID(AD639,1,3)),$P$5:$W$120,4,0),1,3)))</f>
        <v/>
      </c>
      <c r="AG639" s="94" t="str">
        <f aca="false">IF(AF639&lt;&gt;"",VLOOKUP(AF639,$B$5:$L$106,11,0),"")</f>
        <v/>
      </c>
      <c r="AH639" s="88"/>
      <c r="AI639" s="52" t="str">
        <f aca="false">IF(ISERR(VALUE(MID(AD639,1,3))),"",VALUE(MID(VLOOKUP(VALUE(MID(AD639,1,3)),$P$5:$W$120,6,0),1,3)))</f>
        <v/>
      </c>
      <c r="AJ639" s="94" t="str">
        <f aca="false">IF(AI639&lt;&gt;"",VLOOKUP(AI639,$B$5:$L$106,11,0),"")</f>
        <v/>
      </c>
      <c r="AK639" s="102" t="n">
        <f aca="false">AH639</f>
        <v>0</v>
      </c>
      <c r="AM639" s="103" t="n">
        <f aca="false">IF(AG639=$AM$3,IF($AM$4="借方残",AH639+AM288,AM288-AH639),IF(AJ639=$AM$3,IF($AM$4="借方残",AM288-AK639,AK639+AM288),AM288))</f>
        <v>0</v>
      </c>
      <c r="AO639" s="105" t="str">
        <f aca="false">IF($AO$3="","",IF(OR(AG639=$AO$3,AJ639=$AO$3),1,""))</f>
        <v/>
      </c>
      <c r="AP639" s="105" t="str">
        <f aca="false">IF(AO639=1,COUNTIF($AO$6:AO639,"=1"),"")</f>
        <v/>
      </c>
      <c r="AQ639" s="106" t="str">
        <f aca="false">IF($AO$3="","",IF(AG639=$AO$3,"借",IF(AJ639=$AO$3,"貸","")))</f>
        <v/>
      </c>
    </row>
    <row r="640" customFormat="false" ht="12" hidden="false" customHeight="false" outlineLevel="0" collapsed="false">
      <c r="AA640" s="52" t="n">
        <v>635</v>
      </c>
      <c r="AC640" s="52"/>
      <c r="AD640" s="94" t="str">
        <f aca="false">IF(AC640&lt;&gt;"",VLOOKUP(AC640,$P$5:W$120,8,0),"")</f>
        <v/>
      </c>
      <c r="AF640" s="52" t="str">
        <f aca="false">IF(ISERROR(VALUE(MID(AD640,1,3))),"",VALUE(MID(VLOOKUP(VALUE(MID(AD640,1,3)),$P$5:$W$120,4,0),1,3)))</f>
        <v/>
      </c>
      <c r="AG640" s="94" t="str">
        <f aca="false">IF(AF640&lt;&gt;"",VLOOKUP(AF640,$B$5:$L$106,11,0),"")</f>
        <v/>
      </c>
      <c r="AH640" s="88"/>
      <c r="AI640" s="52" t="str">
        <f aca="false">IF(ISERR(VALUE(MID(AD640,1,3))),"",VALUE(MID(VLOOKUP(VALUE(MID(AD640,1,3)),$P$5:$W$120,6,0),1,3)))</f>
        <v/>
      </c>
      <c r="AJ640" s="94" t="str">
        <f aca="false">IF(AI640&lt;&gt;"",VLOOKUP(AI640,$B$5:$L$106,11,0),"")</f>
        <v/>
      </c>
      <c r="AK640" s="102" t="n">
        <f aca="false">AH640</f>
        <v>0</v>
      </c>
      <c r="AM640" s="103" t="n">
        <f aca="false">IF(AG640=$AM$3,IF($AM$4="借方残",AH640+AM289,AM289-AH640),IF(AJ640=$AM$3,IF($AM$4="借方残",AM289-AK640,AK640+AM289),AM289))</f>
        <v>0</v>
      </c>
      <c r="AO640" s="105" t="str">
        <f aca="false">IF($AO$3="","",IF(OR(AG640=$AO$3,AJ640=$AO$3),1,""))</f>
        <v/>
      </c>
      <c r="AP640" s="105" t="str">
        <f aca="false">IF(AO640=1,COUNTIF($AO$6:AO640,"=1"),"")</f>
        <v/>
      </c>
      <c r="AQ640" s="106" t="str">
        <f aca="false">IF($AO$3="","",IF(AG640=$AO$3,"借",IF(AJ640=$AO$3,"貸","")))</f>
        <v/>
      </c>
    </row>
    <row r="641" customFormat="false" ht="12" hidden="false" customHeight="false" outlineLevel="0" collapsed="false">
      <c r="AA641" s="52" t="n">
        <v>636</v>
      </c>
      <c r="AC641" s="52"/>
      <c r="AD641" s="94" t="str">
        <f aca="false">IF(AC641&lt;&gt;"",VLOOKUP(AC641,$P$5:W$120,8,0),"")</f>
        <v/>
      </c>
      <c r="AF641" s="52" t="str">
        <f aca="false">IF(ISERROR(VALUE(MID(AD641,1,3))),"",VALUE(MID(VLOOKUP(VALUE(MID(AD641,1,3)),$P$5:$W$120,4,0),1,3)))</f>
        <v/>
      </c>
      <c r="AG641" s="94" t="str">
        <f aca="false">IF(AF641&lt;&gt;"",VLOOKUP(AF641,$B$5:$L$106,11,0),"")</f>
        <v/>
      </c>
      <c r="AH641" s="88"/>
      <c r="AI641" s="52" t="str">
        <f aca="false">IF(ISERR(VALUE(MID(AD641,1,3))),"",VALUE(MID(VLOOKUP(VALUE(MID(AD641,1,3)),$P$5:$W$120,6,0),1,3)))</f>
        <v/>
      </c>
      <c r="AJ641" s="94" t="str">
        <f aca="false">IF(AI641&lt;&gt;"",VLOOKUP(AI641,$B$5:$L$106,11,0),"")</f>
        <v/>
      </c>
      <c r="AK641" s="102" t="n">
        <f aca="false">AH641</f>
        <v>0</v>
      </c>
      <c r="AM641" s="103" t="n">
        <f aca="false">IF(AG641=$AM$3,IF($AM$4="借方残",AH641+AM290,AM290-AH641),IF(AJ641=$AM$3,IF($AM$4="借方残",AM290-AK641,AK641+AM290),AM290))</f>
        <v>0</v>
      </c>
      <c r="AO641" s="105" t="str">
        <f aca="false">IF($AO$3="","",IF(OR(AG641=$AO$3,AJ641=$AO$3),1,""))</f>
        <v/>
      </c>
      <c r="AP641" s="105" t="str">
        <f aca="false">IF(AO641=1,COUNTIF($AO$6:AO641,"=1"),"")</f>
        <v/>
      </c>
      <c r="AQ641" s="106" t="str">
        <f aca="false">IF($AO$3="","",IF(AG641=$AO$3,"借",IF(AJ641=$AO$3,"貸","")))</f>
        <v/>
      </c>
    </row>
    <row r="642" customFormat="false" ht="12" hidden="false" customHeight="false" outlineLevel="0" collapsed="false">
      <c r="AA642" s="52" t="n">
        <v>637</v>
      </c>
      <c r="AC642" s="52"/>
      <c r="AD642" s="94" t="str">
        <f aca="false">IF(AC642&lt;&gt;"",VLOOKUP(AC642,$P$5:W$120,8,0),"")</f>
        <v/>
      </c>
      <c r="AF642" s="52" t="str">
        <f aca="false">IF(ISERROR(VALUE(MID(AD642,1,3))),"",VALUE(MID(VLOOKUP(VALUE(MID(AD642,1,3)),$P$5:$W$120,4,0),1,3)))</f>
        <v/>
      </c>
      <c r="AG642" s="94" t="str">
        <f aca="false">IF(AF642&lt;&gt;"",VLOOKUP(AF642,$B$5:$L$106,11,0),"")</f>
        <v/>
      </c>
      <c r="AH642" s="88"/>
      <c r="AI642" s="52" t="str">
        <f aca="false">IF(ISERR(VALUE(MID(AD642,1,3))),"",VALUE(MID(VLOOKUP(VALUE(MID(AD642,1,3)),$P$5:$W$120,6,0),1,3)))</f>
        <v/>
      </c>
      <c r="AJ642" s="94" t="str">
        <f aca="false">IF(AI642&lt;&gt;"",VLOOKUP(AI642,$B$5:$L$106,11,0),"")</f>
        <v/>
      </c>
      <c r="AK642" s="102" t="n">
        <f aca="false">AH642</f>
        <v>0</v>
      </c>
      <c r="AM642" s="103" t="n">
        <f aca="false">IF(AG642=$AM$3,IF($AM$4="借方残",AH642+AM291,AM291-AH642),IF(AJ642=$AM$3,IF($AM$4="借方残",AM291-AK642,AK642+AM291),AM291))</f>
        <v>0</v>
      </c>
      <c r="AO642" s="105" t="str">
        <f aca="false">IF($AO$3="","",IF(OR(AG642=$AO$3,AJ642=$AO$3),1,""))</f>
        <v/>
      </c>
      <c r="AP642" s="105" t="str">
        <f aca="false">IF(AO642=1,COUNTIF($AO$6:AO642,"=1"),"")</f>
        <v/>
      </c>
      <c r="AQ642" s="106" t="str">
        <f aca="false">IF($AO$3="","",IF(AG642=$AO$3,"借",IF(AJ642=$AO$3,"貸","")))</f>
        <v/>
      </c>
    </row>
    <row r="643" customFormat="false" ht="12" hidden="false" customHeight="false" outlineLevel="0" collapsed="false">
      <c r="AA643" s="52" t="n">
        <v>638</v>
      </c>
      <c r="AC643" s="52"/>
      <c r="AD643" s="94" t="str">
        <f aca="false">IF(AC643&lt;&gt;"",VLOOKUP(AC643,$P$5:W$120,8,0),"")</f>
        <v/>
      </c>
      <c r="AF643" s="52" t="str">
        <f aca="false">IF(ISERROR(VALUE(MID(AD643,1,3))),"",VALUE(MID(VLOOKUP(VALUE(MID(AD643,1,3)),$P$5:$W$120,4,0),1,3)))</f>
        <v/>
      </c>
      <c r="AG643" s="94" t="str">
        <f aca="false">IF(AF643&lt;&gt;"",VLOOKUP(AF643,$B$5:$L$106,11,0),"")</f>
        <v/>
      </c>
      <c r="AH643" s="88"/>
      <c r="AI643" s="52" t="str">
        <f aca="false">IF(ISERR(VALUE(MID(AD643,1,3))),"",VALUE(MID(VLOOKUP(VALUE(MID(AD643,1,3)),$P$5:$W$120,6,0),1,3)))</f>
        <v/>
      </c>
      <c r="AJ643" s="94" t="str">
        <f aca="false">IF(AI643&lt;&gt;"",VLOOKUP(AI643,$B$5:$L$106,11,0),"")</f>
        <v/>
      </c>
      <c r="AK643" s="102" t="n">
        <f aca="false">AH643</f>
        <v>0</v>
      </c>
      <c r="AM643" s="103" t="n">
        <f aca="false">IF(AG643=$AM$3,IF($AM$4="借方残",AH643+AM292,AM292-AH643),IF(AJ643=$AM$3,IF($AM$4="借方残",AM292-AK643,AK643+AM292),AM292))</f>
        <v>0</v>
      </c>
      <c r="AO643" s="105" t="str">
        <f aca="false">IF($AO$3="","",IF(OR(AG643=$AO$3,AJ643=$AO$3),1,""))</f>
        <v/>
      </c>
      <c r="AP643" s="105" t="str">
        <f aca="false">IF(AO643=1,COUNTIF($AO$6:AO643,"=1"),"")</f>
        <v/>
      </c>
      <c r="AQ643" s="106" t="str">
        <f aca="false">IF($AO$3="","",IF(AG643=$AO$3,"借",IF(AJ643=$AO$3,"貸","")))</f>
        <v/>
      </c>
    </row>
    <row r="644" customFormat="false" ht="12" hidden="false" customHeight="false" outlineLevel="0" collapsed="false">
      <c r="AA644" s="52" t="n">
        <v>639</v>
      </c>
      <c r="AC644" s="52"/>
      <c r="AD644" s="94" t="str">
        <f aca="false">IF(AC644&lt;&gt;"",VLOOKUP(AC644,$P$5:W$120,8,0),"")</f>
        <v/>
      </c>
      <c r="AF644" s="52" t="str">
        <f aca="false">IF(ISERROR(VALUE(MID(AD644,1,3))),"",VALUE(MID(VLOOKUP(VALUE(MID(AD644,1,3)),$P$5:$W$120,4,0),1,3)))</f>
        <v/>
      </c>
      <c r="AG644" s="94" t="str">
        <f aca="false">IF(AF644&lt;&gt;"",VLOOKUP(AF644,$B$5:$L$106,11,0),"")</f>
        <v/>
      </c>
      <c r="AH644" s="88"/>
      <c r="AI644" s="52" t="str">
        <f aca="false">IF(ISERR(VALUE(MID(AD644,1,3))),"",VALUE(MID(VLOOKUP(VALUE(MID(AD644,1,3)),$P$5:$W$120,6,0),1,3)))</f>
        <v/>
      </c>
      <c r="AJ644" s="94" t="str">
        <f aca="false">IF(AI644&lt;&gt;"",VLOOKUP(AI644,$B$5:$L$106,11,0),"")</f>
        <v/>
      </c>
      <c r="AK644" s="102" t="n">
        <f aca="false">AH644</f>
        <v>0</v>
      </c>
      <c r="AM644" s="103" t="n">
        <f aca="false">IF(AG644=$AM$3,IF($AM$4="借方残",AH644+AM293,AM293-AH644),IF(AJ644=$AM$3,IF($AM$4="借方残",AM293-AK644,AK644+AM293),AM293))</f>
        <v>0</v>
      </c>
      <c r="AO644" s="105" t="str">
        <f aca="false">IF($AO$3="","",IF(OR(AG644=$AO$3,AJ644=$AO$3),1,""))</f>
        <v/>
      </c>
      <c r="AP644" s="105" t="str">
        <f aca="false">IF(AO644=1,COUNTIF($AO$6:AO644,"=1"),"")</f>
        <v/>
      </c>
      <c r="AQ644" s="106" t="str">
        <f aca="false">IF($AO$3="","",IF(AG644=$AO$3,"借",IF(AJ644=$AO$3,"貸","")))</f>
        <v/>
      </c>
    </row>
    <row r="645" customFormat="false" ht="12" hidden="false" customHeight="false" outlineLevel="0" collapsed="false">
      <c r="AA645" s="52" t="n">
        <v>640</v>
      </c>
      <c r="AC645" s="52"/>
      <c r="AD645" s="94" t="str">
        <f aca="false">IF(AC645&lt;&gt;"",VLOOKUP(AC645,$P$5:W$120,8,0),"")</f>
        <v/>
      </c>
      <c r="AF645" s="52" t="str">
        <f aca="false">IF(ISERROR(VALUE(MID(AD645,1,3))),"",VALUE(MID(VLOOKUP(VALUE(MID(AD645,1,3)),$P$5:$W$120,4,0),1,3)))</f>
        <v/>
      </c>
      <c r="AG645" s="94" t="str">
        <f aca="false">IF(AF645&lt;&gt;"",VLOOKUP(AF645,$B$5:$L$106,11,0),"")</f>
        <v/>
      </c>
      <c r="AH645" s="88"/>
      <c r="AI645" s="52" t="str">
        <f aca="false">IF(ISERR(VALUE(MID(AD645,1,3))),"",VALUE(MID(VLOOKUP(VALUE(MID(AD645,1,3)),$P$5:$W$120,6,0),1,3)))</f>
        <v/>
      </c>
      <c r="AJ645" s="94" t="str">
        <f aca="false">IF(AI645&lt;&gt;"",VLOOKUP(AI645,$B$5:$L$106,11,0),"")</f>
        <v/>
      </c>
      <c r="AK645" s="102" t="n">
        <f aca="false">AH645</f>
        <v>0</v>
      </c>
      <c r="AM645" s="103" t="n">
        <f aca="false">IF(AG645=$AM$3,IF($AM$4="借方残",AH645+AM294,AM294-AH645),IF(AJ645=$AM$3,IF($AM$4="借方残",AM294-AK645,AK645+AM294),AM294))</f>
        <v>0</v>
      </c>
      <c r="AO645" s="105" t="str">
        <f aca="false">IF($AO$3="","",IF(OR(AG645=$AO$3,AJ645=$AO$3),1,""))</f>
        <v/>
      </c>
      <c r="AP645" s="105" t="str">
        <f aca="false">IF(AO645=1,COUNTIF($AO$6:AO645,"=1"),"")</f>
        <v/>
      </c>
      <c r="AQ645" s="106" t="str">
        <f aca="false">IF($AO$3="","",IF(AG645=$AO$3,"借",IF(AJ645=$AO$3,"貸","")))</f>
        <v/>
      </c>
    </row>
    <row r="646" customFormat="false" ht="12" hidden="false" customHeight="false" outlineLevel="0" collapsed="false">
      <c r="AA646" s="52" t="n">
        <v>641</v>
      </c>
      <c r="AC646" s="52"/>
      <c r="AD646" s="94" t="str">
        <f aca="false">IF(AC646&lt;&gt;"",VLOOKUP(AC646,$P$5:W$120,8,0),"")</f>
        <v/>
      </c>
      <c r="AF646" s="52" t="str">
        <f aca="false">IF(ISERROR(VALUE(MID(AD646,1,3))),"",VALUE(MID(VLOOKUP(VALUE(MID(AD646,1,3)),$P$5:$W$120,4,0),1,3)))</f>
        <v/>
      </c>
      <c r="AG646" s="94" t="str">
        <f aca="false">IF(AF646&lt;&gt;"",VLOOKUP(AF646,$B$5:$L$106,11,0),"")</f>
        <v/>
      </c>
      <c r="AH646" s="88"/>
      <c r="AI646" s="52" t="str">
        <f aca="false">IF(ISERR(VALUE(MID(AD646,1,3))),"",VALUE(MID(VLOOKUP(VALUE(MID(AD646,1,3)),$P$5:$W$120,6,0),1,3)))</f>
        <v/>
      </c>
      <c r="AJ646" s="94" t="str">
        <f aca="false">IF(AI646&lt;&gt;"",VLOOKUP(AI646,$B$5:$L$106,11,0),"")</f>
        <v/>
      </c>
      <c r="AK646" s="102" t="n">
        <f aca="false">AH646</f>
        <v>0</v>
      </c>
      <c r="AM646" s="103" t="n">
        <f aca="false">IF(AG646=$AM$3,IF($AM$4="借方残",AH646+AM295,AM295-AH646),IF(AJ646=$AM$3,IF($AM$4="借方残",AM295-AK646,AK646+AM295),AM295))</f>
        <v>0</v>
      </c>
      <c r="AO646" s="105" t="str">
        <f aca="false">IF($AO$3="","",IF(OR(AG646=$AO$3,AJ646=$AO$3),1,""))</f>
        <v/>
      </c>
      <c r="AP646" s="105" t="str">
        <f aca="false">IF(AO646=1,COUNTIF($AO$6:AO646,"=1"),"")</f>
        <v/>
      </c>
      <c r="AQ646" s="106" t="str">
        <f aca="false">IF($AO$3="","",IF(AG646=$AO$3,"借",IF(AJ646=$AO$3,"貸","")))</f>
        <v/>
      </c>
    </row>
    <row r="647" customFormat="false" ht="12" hidden="false" customHeight="false" outlineLevel="0" collapsed="false">
      <c r="AA647" s="52" t="n">
        <v>642</v>
      </c>
      <c r="AC647" s="52"/>
      <c r="AD647" s="94" t="str">
        <f aca="false">IF(AC647&lt;&gt;"",VLOOKUP(AC647,$P$5:W$120,8,0),"")</f>
        <v/>
      </c>
      <c r="AF647" s="52" t="str">
        <f aca="false">IF(ISERROR(VALUE(MID(AD647,1,3))),"",VALUE(MID(VLOOKUP(VALUE(MID(AD647,1,3)),$P$5:$W$120,4,0),1,3)))</f>
        <v/>
      </c>
      <c r="AG647" s="94" t="str">
        <f aca="false">IF(AF647&lt;&gt;"",VLOOKUP(AF647,$B$5:$L$106,11,0),"")</f>
        <v/>
      </c>
      <c r="AH647" s="88"/>
      <c r="AI647" s="52" t="str">
        <f aca="false">IF(ISERR(VALUE(MID(AD647,1,3))),"",VALUE(MID(VLOOKUP(VALUE(MID(AD647,1,3)),$P$5:$W$120,6,0),1,3)))</f>
        <v/>
      </c>
      <c r="AJ647" s="94" t="str">
        <f aca="false">IF(AI647&lt;&gt;"",VLOOKUP(AI647,$B$5:$L$106,11,0),"")</f>
        <v/>
      </c>
      <c r="AK647" s="102" t="n">
        <f aca="false">AH647</f>
        <v>0</v>
      </c>
      <c r="AM647" s="103" t="n">
        <f aca="false">IF(AG647=$AM$3,IF($AM$4="借方残",AH647+AM296,AM296-AH647),IF(AJ647=$AM$3,IF($AM$4="借方残",AM296-AK647,AK647+AM296),AM296))</f>
        <v>0</v>
      </c>
      <c r="AO647" s="105" t="str">
        <f aca="false">IF($AO$3="","",IF(OR(AG647=$AO$3,AJ647=$AO$3),1,""))</f>
        <v/>
      </c>
      <c r="AP647" s="105" t="str">
        <f aca="false">IF(AO647=1,COUNTIF($AO$6:AO647,"=1"),"")</f>
        <v/>
      </c>
      <c r="AQ647" s="106" t="str">
        <f aca="false">IF($AO$3="","",IF(AG647=$AO$3,"借",IF(AJ647=$AO$3,"貸","")))</f>
        <v/>
      </c>
    </row>
    <row r="648" customFormat="false" ht="12" hidden="false" customHeight="false" outlineLevel="0" collapsed="false">
      <c r="AA648" s="52" t="n">
        <v>643</v>
      </c>
      <c r="AC648" s="52"/>
      <c r="AD648" s="94" t="str">
        <f aca="false">IF(AC648&lt;&gt;"",VLOOKUP(AC648,$P$5:W$120,8,0),"")</f>
        <v/>
      </c>
      <c r="AF648" s="52" t="str">
        <f aca="false">IF(ISERROR(VALUE(MID(AD648,1,3))),"",VALUE(MID(VLOOKUP(VALUE(MID(AD648,1,3)),$P$5:$W$120,4,0),1,3)))</f>
        <v/>
      </c>
      <c r="AG648" s="94" t="str">
        <f aca="false">IF(AF648&lt;&gt;"",VLOOKUP(AF648,$B$5:$L$106,11,0),"")</f>
        <v/>
      </c>
      <c r="AH648" s="88"/>
      <c r="AI648" s="52" t="str">
        <f aca="false">IF(ISERR(VALUE(MID(AD648,1,3))),"",VALUE(MID(VLOOKUP(VALUE(MID(AD648,1,3)),$P$5:$W$120,6,0),1,3)))</f>
        <v/>
      </c>
      <c r="AJ648" s="94" t="str">
        <f aca="false">IF(AI648&lt;&gt;"",VLOOKUP(AI648,$B$5:$L$106,11,0),"")</f>
        <v/>
      </c>
      <c r="AK648" s="102" t="n">
        <f aca="false">AH648</f>
        <v>0</v>
      </c>
      <c r="AM648" s="103" t="n">
        <f aca="false">IF(AG648=$AM$3,IF($AM$4="借方残",AH648+AM297,AM297-AH648),IF(AJ648=$AM$3,IF($AM$4="借方残",AM297-AK648,AK648+AM297),AM297))</f>
        <v>0</v>
      </c>
      <c r="AO648" s="105" t="str">
        <f aca="false">IF($AO$3="","",IF(OR(AG648=$AO$3,AJ648=$AO$3),1,""))</f>
        <v/>
      </c>
      <c r="AP648" s="105" t="str">
        <f aca="false">IF(AO648=1,COUNTIF($AO$6:AO648,"=1"),"")</f>
        <v/>
      </c>
      <c r="AQ648" s="106" t="str">
        <f aca="false">IF($AO$3="","",IF(AG648=$AO$3,"借",IF(AJ648=$AO$3,"貸","")))</f>
        <v/>
      </c>
    </row>
    <row r="649" customFormat="false" ht="12" hidden="false" customHeight="false" outlineLevel="0" collapsed="false">
      <c r="AA649" s="52" t="n">
        <v>644</v>
      </c>
      <c r="AC649" s="52"/>
      <c r="AD649" s="94" t="str">
        <f aca="false">IF(AC649&lt;&gt;"",VLOOKUP(AC649,$P$5:W$120,8,0),"")</f>
        <v/>
      </c>
      <c r="AF649" s="52" t="str">
        <f aca="false">IF(ISERROR(VALUE(MID(AD649,1,3))),"",VALUE(MID(VLOOKUP(VALUE(MID(AD649,1,3)),$P$5:$W$120,4,0),1,3)))</f>
        <v/>
      </c>
      <c r="AG649" s="94" t="str">
        <f aca="false">IF(AF649&lt;&gt;"",VLOOKUP(AF649,$B$5:$L$106,11,0),"")</f>
        <v/>
      </c>
      <c r="AH649" s="88"/>
      <c r="AI649" s="52" t="str">
        <f aca="false">IF(ISERR(VALUE(MID(AD649,1,3))),"",VALUE(MID(VLOOKUP(VALUE(MID(AD649,1,3)),$P$5:$W$120,6,0),1,3)))</f>
        <v/>
      </c>
      <c r="AJ649" s="94" t="str">
        <f aca="false">IF(AI649&lt;&gt;"",VLOOKUP(AI649,$B$5:$L$106,11,0),"")</f>
        <v/>
      </c>
      <c r="AK649" s="102" t="n">
        <f aca="false">AH649</f>
        <v>0</v>
      </c>
      <c r="AM649" s="103" t="n">
        <f aca="false">IF(AG649=$AM$3,IF($AM$4="借方残",AH649+AM298,AM298-AH649),IF(AJ649=$AM$3,IF($AM$4="借方残",AM298-AK649,AK649+AM298),AM298))</f>
        <v>0</v>
      </c>
      <c r="AO649" s="105" t="str">
        <f aca="false">IF($AO$3="","",IF(OR(AG649=$AO$3,AJ649=$AO$3),1,""))</f>
        <v/>
      </c>
      <c r="AP649" s="105" t="str">
        <f aca="false">IF(AO649=1,COUNTIF($AO$6:AO649,"=1"),"")</f>
        <v/>
      </c>
      <c r="AQ649" s="106" t="str">
        <f aca="false">IF($AO$3="","",IF(AG649=$AO$3,"借",IF(AJ649=$AO$3,"貸","")))</f>
        <v/>
      </c>
    </row>
    <row r="650" customFormat="false" ht="12" hidden="false" customHeight="false" outlineLevel="0" collapsed="false">
      <c r="AA650" s="52" t="n">
        <v>645</v>
      </c>
      <c r="AC650" s="52"/>
      <c r="AD650" s="94" t="str">
        <f aca="false">IF(AC650&lt;&gt;"",VLOOKUP(AC650,$P$5:W$120,8,0),"")</f>
        <v/>
      </c>
      <c r="AF650" s="52" t="str">
        <f aca="false">IF(ISERROR(VALUE(MID(AD650,1,3))),"",VALUE(MID(VLOOKUP(VALUE(MID(AD650,1,3)),$P$5:$W$120,4,0),1,3)))</f>
        <v/>
      </c>
      <c r="AG650" s="94" t="str">
        <f aca="false">IF(AF650&lt;&gt;"",VLOOKUP(AF650,$B$5:$L$106,11,0),"")</f>
        <v/>
      </c>
      <c r="AH650" s="88"/>
      <c r="AI650" s="52" t="str">
        <f aca="false">IF(ISERR(VALUE(MID(AD650,1,3))),"",VALUE(MID(VLOOKUP(VALUE(MID(AD650,1,3)),$P$5:$W$120,6,0),1,3)))</f>
        <v/>
      </c>
      <c r="AJ650" s="94" t="str">
        <f aca="false">IF(AI650&lt;&gt;"",VLOOKUP(AI650,$B$5:$L$106,11,0),"")</f>
        <v/>
      </c>
      <c r="AK650" s="102" t="n">
        <f aca="false">AH650</f>
        <v>0</v>
      </c>
      <c r="AM650" s="103" t="n">
        <f aca="false">IF(AG650=$AM$3,IF($AM$4="借方残",AH650+AM299,AM299-AH650),IF(AJ650=$AM$3,IF($AM$4="借方残",AM299-AK650,AK650+AM299),AM299))</f>
        <v>0</v>
      </c>
      <c r="AO650" s="105" t="str">
        <f aca="false">IF($AO$3="","",IF(OR(AG650=$AO$3,AJ650=$AO$3),1,""))</f>
        <v/>
      </c>
      <c r="AP650" s="105" t="str">
        <f aca="false">IF(AO650=1,COUNTIF($AO$6:AO650,"=1"),"")</f>
        <v/>
      </c>
      <c r="AQ650" s="106" t="str">
        <f aca="false">IF($AO$3="","",IF(AG650=$AO$3,"借",IF(AJ650=$AO$3,"貸","")))</f>
        <v/>
      </c>
    </row>
    <row r="651" customFormat="false" ht="12" hidden="false" customHeight="false" outlineLevel="0" collapsed="false">
      <c r="AA651" s="52" t="n">
        <v>646</v>
      </c>
      <c r="AC651" s="52"/>
      <c r="AD651" s="94" t="str">
        <f aca="false">IF(AC651&lt;&gt;"",VLOOKUP(AC651,$P$5:W$120,8,0),"")</f>
        <v/>
      </c>
      <c r="AF651" s="52" t="str">
        <f aca="false">IF(ISERROR(VALUE(MID(AD651,1,3))),"",VALUE(MID(VLOOKUP(VALUE(MID(AD651,1,3)),$P$5:$W$120,4,0),1,3)))</f>
        <v/>
      </c>
      <c r="AG651" s="94" t="str">
        <f aca="false">IF(AF651&lt;&gt;"",VLOOKUP(AF651,$B$5:$L$106,11,0),"")</f>
        <v/>
      </c>
      <c r="AH651" s="88"/>
      <c r="AI651" s="52" t="str">
        <f aca="false">IF(ISERR(VALUE(MID(AD651,1,3))),"",VALUE(MID(VLOOKUP(VALUE(MID(AD651,1,3)),$P$5:$W$120,6,0),1,3)))</f>
        <v/>
      </c>
      <c r="AJ651" s="94" t="str">
        <f aca="false">IF(AI651&lt;&gt;"",VLOOKUP(AI651,$B$5:$L$106,11,0),"")</f>
        <v/>
      </c>
      <c r="AK651" s="102" t="n">
        <f aca="false">AH651</f>
        <v>0</v>
      </c>
      <c r="AM651" s="103" t="n">
        <f aca="false">IF(AG651=$AM$3,IF($AM$4="借方残",AH651+AM300,AM300-AH651),IF(AJ651=$AM$3,IF($AM$4="借方残",AM300-AK651,AK651+AM300),AM300))</f>
        <v>0</v>
      </c>
      <c r="AO651" s="105" t="str">
        <f aca="false">IF($AO$3="","",IF(OR(AG651=$AO$3,AJ651=$AO$3),1,""))</f>
        <v/>
      </c>
      <c r="AP651" s="105" t="str">
        <f aca="false">IF(AO651=1,COUNTIF($AO$6:AO651,"=1"),"")</f>
        <v/>
      </c>
      <c r="AQ651" s="106" t="str">
        <f aca="false">IF($AO$3="","",IF(AG651=$AO$3,"借",IF(AJ651=$AO$3,"貸","")))</f>
        <v/>
      </c>
    </row>
    <row r="652" customFormat="false" ht="12" hidden="false" customHeight="false" outlineLevel="0" collapsed="false">
      <c r="AA652" s="52" t="n">
        <v>647</v>
      </c>
      <c r="AC652" s="52"/>
      <c r="AD652" s="94" t="str">
        <f aca="false">IF(AC652&lt;&gt;"",VLOOKUP(AC652,$P$5:W$120,8,0),"")</f>
        <v/>
      </c>
      <c r="AF652" s="52" t="str">
        <f aca="false">IF(ISERROR(VALUE(MID(AD652,1,3))),"",VALUE(MID(VLOOKUP(VALUE(MID(AD652,1,3)),$P$5:$W$120,4,0),1,3)))</f>
        <v/>
      </c>
      <c r="AG652" s="94" t="str">
        <f aca="false">IF(AF652&lt;&gt;"",VLOOKUP(AF652,$B$5:$L$106,11,0),"")</f>
        <v/>
      </c>
      <c r="AH652" s="88"/>
      <c r="AI652" s="52" t="str">
        <f aca="false">IF(ISERR(VALUE(MID(AD652,1,3))),"",VALUE(MID(VLOOKUP(VALUE(MID(AD652,1,3)),$P$5:$W$120,6,0),1,3)))</f>
        <v/>
      </c>
      <c r="AJ652" s="94" t="str">
        <f aca="false">IF(AI652&lt;&gt;"",VLOOKUP(AI652,$B$5:$L$106,11,0),"")</f>
        <v/>
      </c>
      <c r="AK652" s="102" t="n">
        <f aca="false">AH652</f>
        <v>0</v>
      </c>
      <c r="AM652" s="103" t="n">
        <f aca="false">IF(AG652=$AM$3,IF($AM$4="借方残",AH652+AM301,AM301-AH652),IF(AJ652=$AM$3,IF($AM$4="借方残",AM301-AK652,AK652+AM301),AM301))</f>
        <v>0</v>
      </c>
      <c r="AO652" s="105" t="str">
        <f aca="false">IF($AO$3="","",IF(OR(AG652=$AO$3,AJ652=$AO$3),1,""))</f>
        <v/>
      </c>
      <c r="AP652" s="105" t="str">
        <f aca="false">IF(AO652=1,COUNTIF($AO$6:AO652,"=1"),"")</f>
        <v/>
      </c>
      <c r="AQ652" s="106" t="str">
        <f aca="false">IF($AO$3="","",IF(AG652=$AO$3,"借",IF(AJ652=$AO$3,"貸","")))</f>
        <v/>
      </c>
    </row>
    <row r="653" customFormat="false" ht="12" hidden="false" customHeight="false" outlineLevel="0" collapsed="false">
      <c r="AA653" s="52" t="n">
        <v>648</v>
      </c>
      <c r="AC653" s="52"/>
      <c r="AD653" s="94" t="str">
        <f aca="false">IF(AC653&lt;&gt;"",VLOOKUP(AC653,$P$5:W$120,8,0),"")</f>
        <v/>
      </c>
      <c r="AF653" s="52" t="str">
        <f aca="false">IF(ISERROR(VALUE(MID(AD653,1,3))),"",VALUE(MID(VLOOKUP(VALUE(MID(AD653,1,3)),$P$5:$W$120,4,0),1,3)))</f>
        <v/>
      </c>
      <c r="AG653" s="94" t="str">
        <f aca="false">IF(AF653&lt;&gt;"",VLOOKUP(AF653,$B$5:$L$106,11,0),"")</f>
        <v/>
      </c>
      <c r="AH653" s="88"/>
      <c r="AI653" s="52" t="str">
        <f aca="false">IF(ISERR(VALUE(MID(AD653,1,3))),"",VALUE(MID(VLOOKUP(VALUE(MID(AD653,1,3)),$P$5:$W$120,6,0),1,3)))</f>
        <v/>
      </c>
      <c r="AJ653" s="94" t="str">
        <f aca="false">IF(AI653&lt;&gt;"",VLOOKUP(AI653,$B$5:$L$106,11,0),"")</f>
        <v/>
      </c>
      <c r="AK653" s="102" t="n">
        <f aca="false">AH653</f>
        <v>0</v>
      </c>
      <c r="AM653" s="103" t="n">
        <f aca="false">IF(AG653=$AM$3,IF($AM$4="借方残",AH653+AM302,AM302-AH653),IF(AJ653=$AM$3,IF($AM$4="借方残",AM302-AK653,AK653+AM302),AM302))</f>
        <v>0</v>
      </c>
      <c r="AO653" s="105" t="str">
        <f aca="false">IF($AO$3="","",IF(OR(AG653=$AO$3,AJ653=$AO$3),1,""))</f>
        <v/>
      </c>
      <c r="AP653" s="105" t="str">
        <f aca="false">IF(AO653=1,COUNTIF($AO$6:AO653,"=1"),"")</f>
        <v/>
      </c>
      <c r="AQ653" s="106" t="str">
        <f aca="false">IF($AO$3="","",IF(AG653=$AO$3,"借",IF(AJ653=$AO$3,"貸","")))</f>
        <v/>
      </c>
    </row>
    <row r="654" customFormat="false" ht="12" hidden="false" customHeight="false" outlineLevel="0" collapsed="false">
      <c r="AA654" s="52" t="n">
        <v>649</v>
      </c>
      <c r="AC654" s="52"/>
      <c r="AD654" s="94" t="str">
        <f aca="false">IF(AC654&lt;&gt;"",VLOOKUP(AC654,$P$5:W$120,8,0),"")</f>
        <v/>
      </c>
      <c r="AF654" s="52" t="str">
        <f aca="false">IF(ISERROR(VALUE(MID(AD654,1,3))),"",VALUE(MID(VLOOKUP(VALUE(MID(AD654,1,3)),$P$5:$W$120,4,0),1,3)))</f>
        <v/>
      </c>
      <c r="AG654" s="94" t="str">
        <f aca="false">IF(AF654&lt;&gt;"",VLOOKUP(AF654,$B$5:$L$106,11,0),"")</f>
        <v/>
      </c>
      <c r="AH654" s="88"/>
      <c r="AI654" s="52" t="str">
        <f aca="false">IF(ISERR(VALUE(MID(AD654,1,3))),"",VALUE(MID(VLOOKUP(VALUE(MID(AD654,1,3)),$P$5:$W$120,6,0),1,3)))</f>
        <v/>
      </c>
      <c r="AJ654" s="94" t="str">
        <f aca="false">IF(AI654&lt;&gt;"",VLOOKUP(AI654,$B$5:$L$106,11,0),"")</f>
        <v/>
      </c>
      <c r="AK654" s="102" t="n">
        <f aca="false">AH654</f>
        <v>0</v>
      </c>
      <c r="AM654" s="103" t="n">
        <f aca="false">IF(AG654=$AM$3,IF($AM$4="借方残",AH654+AM303,AM303-AH654),IF(AJ654=$AM$3,IF($AM$4="借方残",AM303-AK654,AK654+AM303),AM303))</f>
        <v>0</v>
      </c>
      <c r="AO654" s="105" t="str">
        <f aca="false">IF($AO$3="","",IF(OR(AG654=$AO$3,AJ654=$AO$3),1,""))</f>
        <v/>
      </c>
      <c r="AP654" s="105" t="str">
        <f aca="false">IF(AO654=1,COUNTIF($AO$6:AO654,"=1"),"")</f>
        <v/>
      </c>
      <c r="AQ654" s="106" t="str">
        <f aca="false">IF($AO$3="","",IF(AG654=$AO$3,"借",IF(AJ654=$AO$3,"貸","")))</f>
        <v/>
      </c>
    </row>
    <row r="655" customFormat="false" ht="12" hidden="false" customHeight="false" outlineLevel="0" collapsed="false">
      <c r="AA655" s="52" t="n">
        <v>650</v>
      </c>
      <c r="AC655" s="52"/>
      <c r="AD655" s="94" t="str">
        <f aca="false">IF(AC655&lt;&gt;"",VLOOKUP(AC655,$P$5:W$120,8,0),"")</f>
        <v/>
      </c>
      <c r="AF655" s="52" t="str">
        <f aca="false">IF(ISERROR(VALUE(MID(AD655,1,3))),"",VALUE(MID(VLOOKUP(VALUE(MID(AD655,1,3)),$P$5:$W$120,4,0),1,3)))</f>
        <v/>
      </c>
      <c r="AG655" s="94" t="str">
        <f aca="false">IF(AF655&lt;&gt;"",VLOOKUP(AF655,$B$5:$L$106,11,0),"")</f>
        <v/>
      </c>
      <c r="AH655" s="88"/>
      <c r="AI655" s="52" t="str">
        <f aca="false">IF(ISERR(VALUE(MID(AD655,1,3))),"",VALUE(MID(VLOOKUP(VALUE(MID(AD655,1,3)),$P$5:$W$120,6,0),1,3)))</f>
        <v/>
      </c>
      <c r="AJ655" s="94" t="str">
        <f aca="false">IF(AI655&lt;&gt;"",VLOOKUP(AI655,$B$5:$L$106,11,0),"")</f>
        <v/>
      </c>
      <c r="AK655" s="102" t="n">
        <f aca="false">AH655</f>
        <v>0</v>
      </c>
      <c r="AM655" s="103" t="n">
        <f aca="false">IF(AG655=$AM$3,IF($AM$4="借方残",AH655+AM304,AM304-AH655),IF(AJ655=$AM$3,IF($AM$4="借方残",AM304-AK655,AK655+AM304),AM304))</f>
        <v>0</v>
      </c>
      <c r="AO655" s="105" t="str">
        <f aca="false">IF($AO$3="","",IF(OR(AG655=$AO$3,AJ655=$AO$3),1,""))</f>
        <v/>
      </c>
      <c r="AP655" s="105" t="str">
        <f aca="false">IF(AO655=1,COUNTIF($AO$6:AO655,"=1"),"")</f>
        <v/>
      </c>
      <c r="AQ655" s="106" t="str">
        <f aca="false">IF($AO$3="","",IF(AG655=$AO$3,"借",IF(AJ655=$AO$3,"貸","")))</f>
        <v/>
      </c>
    </row>
    <row r="656" customFormat="false" ht="12" hidden="false" customHeight="false" outlineLevel="0" collapsed="false">
      <c r="AA656" s="52" t="n">
        <v>651</v>
      </c>
      <c r="AC656" s="52"/>
      <c r="AD656" s="94" t="str">
        <f aca="false">IF(AC656&lt;&gt;"",VLOOKUP(AC656,$P$5:W$120,8,0),"")</f>
        <v/>
      </c>
      <c r="AF656" s="52" t="str">
        <f aca="false">IF(ISERROR(VALUE(MID(AD656,1,3))),"",VALUE(MID(VLOOKUP(VALUE(MID(AD656,1,3)),$P$5:$W$120,4,0),1,3)))</f>
        <v/>
      </c>
      <c r="AG656" s="94" t="str">
        <f aca="false">IF(AF656&lt;&gt;"",VLOOKUP(AF656,$B$5:$L$106,11,0),"")</f>
        <v/>
      </c>
      <c r="AH656" s="88"/>
      <c r="AI656" s="52" t="str">
        <f aca="false">IF(ISERR(VALUE(MID(AD656,1,3))),"",VALUE(MID(VLOOKUP(VALUE(MID(AD656,1,3)),$P$5:$W$120,6,0),1,3)))</f>
        <v/>
      </c>
      <c r="AJ656" s="94" t="str">
        <f aca="false">IF(AI656&lt;&gt;"",VLOOKUP(AI656,$B$5:$L$106,11,0),"")</f>
        <v/>
      </c>
      <c r="AK656" s="102" t="n">
        <f aca="false">AH656</f>
        <v>0</v>
      </c>
      <c r="AM656" s="103" t="n">
        <f aca="false">IF(AG656=$AM$3,IF($AM$4="借方残",AH656+AM305,AM305-AH656),IF(AJ656=$AM$3,IF($AM$4="借方残",AM305-AK656,AK656+AM305),AM305))</f>
        <v>0</v>
      </c>
      <c r="AO656" s="105" t="str">
        <f aca="false">IF($AO$3="","",IF(OR(AG656=$AO$3,AJ656=$AO$3),1,""))</f>
        <v/>
      </c>
      <c r="AP656" s="105" t="str">
        <f aca="false">IF(AO656=1,COUNTIF($AO$6:AO656,"=1"),"")</f>
        <v/>
      </c>
      <c r="AQ656" s="106" t="str">
        <f aca="false">IF($AO$3="","",IF(AG656=$AO$3,"借",IF(AJ656=$AO$3,"貸","")))</f>
        <v/>
      </c>
    </row>
    <row r="657" customFormat="false" ht="12" hidden="false" customHeight="false" outlineLevel="0" collapsed="false">
      <c r="AA657" s="52" t="n">
        <v>652</v>
      </c>
      <c r="AC657" s="52"/>
      <c r="AD657" s="94" t="str">
        <f aca="false">IF(AC657&lt;&gt;"",VLOOKUP(AC657,$P$5:W$120,8,0),"")</f>
        <v/>
      </c>
      <c r="AF657" s="52" t="str">
        <f aca="false">IF(ISERROR(VALUE(MID(AD657,1,3))),"",VALUE(MID(VLOOKUP(VALUE(MID(AD657,1,3)),$P$5:$W$120,4,0),1,3)))</f>
        <v/>
      </c>
      <c r="AG657" s="94" t="str">
        <f aca="false">IF(AF657&lt;&gt;"",VLOOKUP(AF657,$B$5:$L$106,11,0),"")</f>
        <v/>
      </c>
      <c r="AH657" s="88"/>
      <c r="AI657" s="52" t="str">
        <f aca="false">IF(ISERR(VALUE(MID(AD657,1,3))),"",VALUE(MID(VLOOKUP(VALUE(MID(AD657,1,3)),$P$5:$W$120,6,0),1,3)))</f>
        <v/>
      </c>
      <c r="AJ657" s="94" t="str">
        <f aca="false">IF(AI657&lt;&gt;"",VLOOKUP(AI657,$B$5:$L$106,11,0),"")</f>
        <v/>
      </c>
      <c r="AK657" s="102" t="n">
        <f aca="false">AH657</f>
        <v>0</v>
      </c>
      <c r="AM657" s="103" t="n">
        <f aca="false">IF(AG657=$AM$3,IF($AM$4="借方残",AH657+AM306,AM306-AH657),IF(AJ657=$AM$3,IF($AM$4="借方残",AM306-AK657,AK657+AM306),AM306))</f>
        <v>0</v>
      </c>
      <c r="AO657" s="105" t="str">
        <f aca="false">IF($AO$3="","",IF(OR(AG657=$AO$3,AJ657=$AO$3),1,""))</f>
        <v/>
      </c>
      <c r="AP657" s="105" t="str">
        <f aca="false">IF(AO657=1,COUNTIF($AO$6:AO657,"=1"),"")</f>
        <v/>
      </c>
      <c r="AQ657" s="106" t="str">
        <f aca="false">IF($AO$3="","",IF(AG657=$AO$3,"借",IF(AJ657=$AO$3,"貸","")))</f>
        <v/>
      </c>
    </row>
    <row r="658" customFormat="false" ht="12" hidden="false" customHeight="false" outlineLevel="0" collapsed="false">
      <c r="AA658" s="52" t="n">
        <v>653</v>
      </c>
      <c r="AC658" s="52"/>
      <c r="AD658" s="94" t="str">
        <f aca="false">IF(AC658&lt;&gt;"",VLOOKUP(AC658,$P$5:W$120,8,0),"")</f>
        <v/>
      </c>
      <c r="AF658" s="52" t="str">
        <f aca="false">IF(ISERROR(VALUE(MID(AD658,1,3))),"",VALUE(MID(VLOOKUP(VALUE(MID(AD658,1,3)),$P$5:$W$120,4,0),1,3)))</f>
        <v/>
      </c>
      <c r="AG658" s="94" t="str">
        <f aca="false">IF(AF658&lt;&gt;"",VLOOKUP(AF658,$B$5:$L$106,11,0),"")</f>
        <v/>
      </c>
      <c r="AH658" s="88"/>
      <c r="AI658" s="52" t="str">
        <f aca="false">IF(ISERR(VALUE(MID(AD658,1,3))),"",VALUE(MID(VLOOKUP(VALUE(MID(AD658,1,3)),$P$5:$W$120,6,0),1,3)))</f>
        <v/>
      </c>
      <c r="AJ658" s="94" t="str">
        <f aca="false">IF(AI658&lt;&gt;"",VLOOKUP(AI658,$B$5:$L$106,11,0),"")</f>
        <v/>
      </c>
      <c r="AK658" s="102" t="n">
        <f aca="false">AH658</f>
        <v>0</v>
      </c>
      <c r="AM658" s="103" t="n">
        <f aca="false">IF(AG658=$AM$3,IF($AM$4="借方残",AH658+AM307,AM307-AH658),IF(AJ658=$AM$3,IF($AM$4="借方残",AM307-AK658,AK658+AM307),AM307))</f>
        <v>0</v>
      </c>
      <c r="AO658" s="105" t="str">
        <f aca="false">IF($AO$3="","",IF(OR(AG658=$AO$3,AJ658=$AO$3),1,""))</f>
        <v/>
      </c>
      <c r="AP658" s="105" t="str">
        <f aca="false">IF(AO658=1,COUNTIF($AO$6:AO658,"=1"),"")</f>
        <v/>
      </c>
      <c r="AQ658" s="106" t="str">
        <f aca="false">IF($AO$3="","",IF(AG658=$AO$3,"借",IF(AJ658=$AO$3,"貸","")))</f>
        <v/>
      </c>
    </row>
    <row r="659" customFormat="false" ht="12" hidden="false" customHeight="false" outlineLevel="0" collapsed="false">
      <c r="AA659" s="52" t="n">
        <v>654</v>
      </c>
      <c r="AC659" s="52"/>
      <c r="AD659" s="94" t="str">
        <f aca="false">IF(AC659&lt;&gt;"",VLOOKUP(AC659,$P$5:W$120,8,0),"")</f>
        <v/>
      </c>
      <c r="AF659" s="52" t="str">
        <f aca="false">IF(ISERROR(VALUE(MID(AD659,1,3))),"",VALUE(MID(VLOOKUP(VALUE(MID(AD659,1,3)),$P$5:$W$120,4,0),1,3)))</f>
        <v/>
      </c>
      <c r="AG659" s="94" t="str">
        <f aca="false">IF(AF659&lt;&gt;"",VLOOKUP(AF659,$B$5:$L$106,11,0),"")</f>
        <v/>
      </c>
      <c r="AH659" s="88"/>
      <c r="AI659" s="52" t="str">
        <f aca="false">IF(ISERR(VALUE(MID(AD659,1,3))),"",VALUE(MID(VLOOKUP(VALUE(MID(AD659,1,3)),$P$5:$W$120,6,0),1,3)))</f>
        <v/>
      </c>
      <c r="AJ659" s="94" t="str">
        <f aca="false">IF(AI659&lt;&gt;"",VLOOKUP(AI659,$B$5:$L$106,11,0),"")</f>
        <v/>
      </c>
      <c r="AK659" s="102" t="n">
        <f aca="false">AH659</f>
        <v>0</v>
      </c>
      <c r="AM659" s="103" t="n">
        <f aca="false">IF(AG659=$AM$3,IF($AM$4="借方残",AH659+AM308,AM308-AH659),IF(AJ659=$AM$3,IF($AM$4="借方残",AM308-AK659,AK659+AM308),AM308))</f>
        <v>0</v>
      </c>
      <c r="AO659" s="105" t="str">
        <f aca="false">IF($AO$3="","",IF(OR(AG659=$AO$3,AJ659=$AO$3),1,""))</f>
        <v/>
      </c>
      <c r="AP659" s="105" t="str">
        <f aca="false">IF(AO659=1,COUNTIF($AO$6:AO659,"=1"),"")</f>
        <v/>
      </c>
      <c r="AQ659" s="106" t="str">
        <f aca="false">IF($AO$3="","",IF(AG659=$AO$3,"借",IF(AJ659=$AO$3,"貸","")))</f>
        <v/>
      </c>
    </row>
    <row r="660" customFormat="false" ht="12" hidden="false" customHeight="false" outlineLevel="0" collapsed="false">
      <c r="AA660" s="52" t="n">
        <v>655</v>
      </c>
      <c r="AC660" s="52"/>
      <c r="AD660" s="94" t="str">
        <f aca="false">IF(AC660&lt;&gt;"",VLOOKUP(AC660,$P$5:W$120,8,0),"")</f>
        <v/>
      </c>
      <c r="AF660" s="52" t="str">
        <f aca="false">IF(ISERROR(VALUE(MID(AD660,1,3))),"",VALUE(MID(VLOOKUP(VALUE(MID(AD660,1,3)),$P$5:$W$120,4,0),1,3)))</f>
        <v/>
      </c>
      <c r="AG660" s="94" t="str">
        <f aca="false">IF(AF660&lt;&gt;"",VLOOKUP(AF660,$B$5:$L$106,11,0),"")</f>
        <v/>
      </c>
      <c r="AH660" s="88"/>
      <c r="AI660" s="52" t="str">
        <f aca="false">IF(ISERR(VALUE(MID(AD660,1,3))),"",VALUE(MID(VLOOKUP(VALUE(MID(AD660,1,3)),$P$5:$W$120,6,0),1,3)))</f>
        <v/>
      </c>
      <c r="AJ660" s="94" t="str">
        <f aca="false">IF(AI660&lt;&gt;"",VLOOKUP(AI660,$B$5:$L$106,11,0),"")</f>
        <v/>
      </c>
      <c r="AK660" s="102" t="n">
        <f aca="false">AH660</f>
        <v>0</v>
      </c>
      <c r="AM660" s="103" t="n">
        <f aca="false">IF(AG660=$AM$3,IF($AM$4="借方残",AH660+AM309,AM309-AH660),IF(AJ660=$AM$3,IF($AM$4="借方残",AM309-AK660,AK660+AM309),AM309))</f>
        <v>0</v>
      </c>
      <c r="AO660" s="105" t="str">
        <f aca="false">IF($AO$3="","",IF(OR(AG660=$AO$3,AJ660=$AO$3),1,""))</f>
        <v/>
      </c>
      <c r="AP660" s="105" t="str">
        <f aca="false">IF(AO660=1,COUNTIF($AO$6:AO660,"=1"),"")</f>
        <v/>
      </c>
      <c r="AQ660" s="106" t="str">
        <f aca="false">IF($AO$3="","",IF(AG660=$AO$3,"借",IF(AJ660=$AO$3,"貸","")))</f>
        <v/>
      </c>
    </row>
    <row r="661" customFormat="false" ht="12" hidden="false" customHeight="false" outlineLevel="0" collapsed="false">
      <c r="AA661" s="52" t="n">
        <v>656</v>
      </c>
      <c r="AC661" s="52"/>
      <c r="AD661" s="94" t="str">
        <f aca="false">IF(AC661&lt;&gt;"",VLOOKUP(AC661,$P$5:W$120,8,0),"")</f>
        <v/>
      </c>
      <c r="AF661" s="52" t="str">
        <f aca="false">IF(ISERROR(VALUE(MID(AD661,1,3))),"",VALUE(MID(VLOOKUP(VALUE(MID(AD661,1,3)),$P$5:$W$120,4,0),1,3)))</f>
        <v/>
      </c>
      <c r="AG661" s="94" t="str">
        <f aca="false">IF(AF661&lt;&gt;"",VLOOKUP(AF661,$B$5:$L$106,11,0),"")</f>
        <v/>
      </c>
      <c r="AH661" s="88"/>
      <c r="AI661" s="52" t="str">
        <f aca="false">IF(ISERR(VALUE(MID(AD661,1,3))),"",VALUE(MID(VLOOKUP(VALUE(MID(AD661,1,3)),$P$5:$W$120,6,0),1,3)))</f>
        <v/>
      </c>
      <c r="AJ661" s="94" t="str">
        <f aca="false">IF(AI661&lt;&gt;"",VLOOKUP(AI661,$B$5:$L$106,11,0),"")</f>
        <v/>
      </c>
      <c r="AK661" s="102" t="n">
        <f aca="false">AH661</f>
        <v>0</v>
      </c>
      <c r="AM661" s="103" t="n">
        <f aca="false">IF(AG661=$AM$3,IF($AM$4="借方残",AH661+AM310,AM310-AH661),IF(AJ661=$AM$3,IF($AM$4="借方残",AM310-AK661,AK661+AM310),AM310))</f>
        <v>0</v>
      </c>
      <c r="AO661" s="105" t="str">
        <f aca="false">IF($AO$3="","",IF(OR(AG661=$AO$3,AJ661=$AO$3),1,""))</f>
        <v/>
      </c>
      <c r="AP661" s="105" t="str">
        <f aca="false">IF(AO661=1,COUNTIF($AO$6:AO661,"=1"),"")</f>
        <v/>
      </c>
      <c r="AQ661" s="106" t="str">
        <f aca="false">IF($AO$3="","",IF(AG661=$AO$3,"借",IF(AJ661=$AO$3,"貸","")))</f>
        <v/>
      </c>
    </row>
    <row r="662" customFormat="false" ht="12" hidden="false" customHeight="false" outlineLevel="0" collapsed="false">
      <c r="AA662" s="52" t="n">
        <v>657</v>
      </c>
      <c r="AC662" s="52"/>
      <c r="AD662" s="94" t="str">
        <f aca="false">IF(AC662&lt;&gt;"",VLOOKUP(AC662,$P$5:W$120,8,0),"")</f>
        <v/>
      </c>
      <c r="AF662" s="52" t="str">
        <f aca="false">IF(ISERROR(VALUE(MID(AD662,1,3))),"",VALUE(MID(VLOOKUP(VALUE(MID(AD662,1,3)),$P$5:$W$120,4,0),1,3)))</f>
        <v/>
      </c>
      <c r="AG662" s="94" t="str">
        <f aca="false">IF(AF662&lt;&gt;"",VLOOKUP(AF662,$B$5:$L$106,11,0),"")</f>
        <v/>
      </c>
      <c r="AH662" s="88"/>
      <c r="AI662" s="52" t="str">
        <f aca="false">IF(ISERR(VALUE(MID(AD662,1,3))),"",VALUE(MID(VLOOKUP(VALUE(MID(AD662,1,3)),$P$5:$W$120,6,0),1,3)))</f>
        <v/>
      </c>
      <c r="AJ662" s="94" t="str">
        <f aca="false">IF(AI662&lt;&gt;"",VLOOKUP(AI662,$B$5:$L$106,11,0),"")</f>
        <v/>
      </c>
      <c r="AK662" s="102" t="n">
        <f aca="false">AH662</f>
        <v>0</v>
      </c>
      <c r="AM662" s="103" t="n">
        <f aca="false">IF(AG662=$AM$3,IF($AM$4="借方残",AH662+AM311,AM311-AH662),IF(AJ662=$AM$3,IF($AM$4="借方残",AM311-AK662,AK662+AM311),AM311))</f>
        <v>0</v>
      </c>
      <c r="AO662" s="105" t="str">
        <f aca="false">IF($AO$3="","",IF(OR(AG662=$AO$3,AJ662=$AO$3),1,""))</f>
        <v/>
      </c>
      <c r="AP662" s="105" t="str">
        <f aca="false">IF(AO662=1,COUNTIF($AO$6:AO662,"=1"),"")</f>
        <v/>
      </c>
      <c r="AQ662" s="106" t="str">
        <f aca="false">IF($AO$3="","",IF(AG662=$AO$3,"借",IF(AJ662=$AO$3,"貸","")))</f>
        <v/>
      </c>
    </row>
    <row r="663" customFormat="false" ht="12" hidden="false" customHeight="false" outlineLevel="0" collapsed="false">
      <c r="AA663" s="52" t="n">
        <v>658</v>
      </c>
      <c r="AC663" s="52"/>
      <c r="AD663" s="94" t="str">
        <f aca="false">IF(AC663&lt;&gt;"",VLOOKUP(AC663,$P$5:W$120,8,0),"")</f>
        <v/>
      </c>
      <c r="AF663" s="52" t="str">
        <f aca="false">IF(ISERROR(VALUE(MID(AD663,1,3))),"",VALUE(MID(VLOOKUP(VALUE(MID(AD663,1,3)),$P$5:$W$120,4,0),1,3)))</f>
        <v/>
      </c>
      <c r="AG663" s="94" t="str">
        <f aca="false">IF(AF663&lt;&gt;"",VLOOKUP(AF663,$B$5:$L$106,11,0),"")</f>
        <v/>
      </c>
      <c r="AH663" s="88"/>
      <c r="AI663" s="52" t="str">
        <f aca="false">IF(ISERR(VALUE(MID(AD663,1,3))),"",VALUE(MID(VLOOKUP(VALUE(MID(AD663,1,3)),$P$5:$W$120,6,0),1,3)))</f>
        <v/>
      </c>
      <c r="AJ663" s="94" t="str">
        <f aca="false">IF(AI663&lt;&gt;"",VLOOKUP(AI663,$B$5:$L$106,11,0),"")</f>
        <v/>
      </c>
      <c r="AK663" s="102" t="n">
        <f aca="false">AH663</f>
        <v>0</v>
      </c>
      <c r="AM663" s="103" t="n">
        <f aca="false">IF(AG663=$AM$3,IF($AM$4="借方残",AH663+AM312,AM312-AH663),IF(AJ663=$AM$3,IF($AM$4="借方残",AM312-AK663,AK663+AM312),AM312))</f>
        <v>0</v>
      </c>
      <c r="AO663" s="105" t="str">
        <f aca="false">IF($AO$3="","",IF(OR(AG663=$AO$3,AJ663=$AO$3),1,""))</f>
        <v/>
      </c>
      <c r="AP663" s="105" t="str">
        <f aca="false">IF(AO663=1,COUNTIF($AO$6:AO663,"=1"),"")</f>
        <v/>
      </c>
      <c r="AQ663" s="106" t="str">
        <f aca="false">IF($AO$3="","",IF(AG663=$AO$3,"借",IF(AJ663=$AO$3,"貸","")))</f>
        <v/>
      </c>
    </row>
    <row r="664" customFormat="false" ht="12" hidden="false" customHeight="false" outlineLevel="0" collapsed="false">
      <c r="AA664" s="52" t="n">
        <v>659</v>
      </c>
      <c r="AC664" s="52"/>
      <c r="AD664" s="94" t="str">
        <f aca="false">IF(AC664&lt;&gt;"",VLOOKUP(AC664,$P$5:W$120,8,0),"")</f>
        <v/>
      </c>
      <c r="AF664" s="52" t="str">
        <f aca="false">IF(ISERROR(VALUE(MID(AD664,1,3))),"",VALUE(MID(VLOOKUP(VALUE(MID(AD664,1,3)),$P$5:$W$120,4,0),1,3)))</f>
        <v/>
      </c>
      <c r="AG664" s="94" t="str">
        <f aca="false">IF(AF664&lt;&gt;"",VLOOKUP(AF664,$B$5:$L$106,11,0),"")</f>
        <v/>
      </c>
      <c r="AH664" s="88"/>
      <c r="AI664" s="52" t="str">
        <f aca="false">IF(ISERR(VALUE(MID(AD664,1,3))),"",VALUE(MID(VLOOKUP(VALUE(MID(AD664,1,3)),$P$5:$W$120,6,0),1,3)))</f>
        <v/>
      </c>
      <c r="AJ664" s="94" t="str">
        <f aca="false">IF(AI664&lt;&gt;"",VLOOKUP(AI664,$B$5:$L$106,11,0),"")</f>
        <v/>
      </c>
      <c r="AK664" s="102" t="n">
        <f aca="false">AH664</f>
        <v>0</v>
      </c>
      <c r="AM664" s="103" t="n">
        <f aca="false">IF(AG664=$AM$3,IF($AM$4="借方残",AH664+AM313,AM313-AH664),IF(AJ664=$AM$3,IF($AM$4="借方残",AM313-AK664,AK664+AM313),AM313))</f>
        <v>0</v>
      </c>
      <c r="AO664" s="105" t="str">
        <f aca="false">IF($AO$3="","",IF(OR(AG664=$AO$3,AJ664=$AO$3),1,""))</f>
        <v/>
      </c>
      <c r="AP664" s="105" t="str">
        <f aca="false">IF(AO664=1,COUNTIF($AO$6:AO664,"=1"),"")</f>
        <v/>
      </c>
      <c r="AQ664" s="106" t="str">
        <f aca="false">IF($AO$3="","",IF(AG664=$AO$3,"借",IF(AJ664=$AO$3,"貸","")))</f>
        <v/>
      </c>
    </row>
    <row r="665" customFormat="false" ht="12" hidden="false" customHeight="false" outlineLevel="0" collapsed="false">
      <c r="AA665" s="52" t="n">
        <v>660</v>
      </c>
      <c r="AC665" s="52"/>
      <c r="AD665" s="94" t="str">
        <f aca="false">IF(AC665&lt;&gt;"",VLOOKUP(AC665,$P$5:W$120,8,0),"")</f>
        <v/>
      </c>
      <c r="AF665" s="52" t="str">
        <f aca="false">IF(ISERROR(VALUE(MID(AD665,1,3))),"",VALUE(MID(VLOOKUP(VALUE(MID(AD665,1,3)),$P$5:$W$120,4,0),1,3)))</f>
        <v/>
      </c>
      <c r="AG665" s="94" t="str">
        <f aca="false">IF(AF665&lt;&gt;"",VLOOKUP(AF665,$B$5:$L$106,11,0),"")</f>
        <v/>
      </c>
      <c r="AH665" s="88"/>
      <c r="AI665" s="52" t="str">
        <f aca="false">IF(ISERR(VALUE(MID(AD665,1,3))),"",VALUE(MID(VLOOKUP(VALUE(MID(AD665,1,3)),$P$5:$W$120,6,0),1,3)))</f>
        <v/>
      </c>
      <c r="AJ665" s="94" t="str">
        <f aca="false">IF(AI665&lt;&gt;"",VLOOKUP(AI665,$B$5:$L$106,11,0),"")</f>
        <v/>
      </c>
      <c r="AK665" s="102" t="n">
        <f aca="false">AH665</f>
        <v>0</v>
      </c>
      <c r="AM665" s="103" t="n">
        <f aca="false">IF(AG665=$AM$3,IF($AM$4="借方残",AH665+AM314,AM314-AH665),IF(AJ665=$AM$3,IF($AM$4="借方残",AM314-AK665,AK665+AM314),AM314))</f>
        <v>0</v>
      </c>
      <c r="AO665" s="105" t="str">
        <f aca="false">IF($AO$3="","",IF(OR(AG665=$AO$3,AJ665=$AO$3),1,""))</f>
        <v/>
      </c>
      <c r="AP665" s="105" t="str">
        <f aca="false">IF(AO665=1,COUNTIF($AO$6:AO665,"=1"),"")</f>
        <v/>
      </c>
      <c r="AQ665" s="106" t="str">
        <f aca="false">IF($AO$3="","",IF(AG665=$AO$3,"借",IF(AJ665=$AO$3,"貸","")))</f>
        <v/>
      </c>
    </row>
    <row r="666" customFormat="false" ht="12" hidden="false" customHeight="false" outlineLevel="0" collapsed="false">
      <c r="AA666" s="52" t="n">
        <v>661</v>
      </c>
      <c r="AC666" s="52"/>
      <c r="AD666" s="94" t="str">
        <f aca="false">IF(AC666&lt;&gt;"",VLOOKUP(AC666,$P$5:W$120,8,0),"")</f>
        <v/>
      </c>
      <c r="AF666" s="52" t="str">
        <f aca="false">IF(ISERROR(VALUE(MID(AD666,1,3))),"",VALUE(MID(VLOOKUP(VALUE(MID(AD666,1,3)),$P$5:$W$120,4,0),1,3)))</f>
        <v/>
      </c>
      <c r="AG666" s="94" t="str">
        <f aca="false">IF(AF666&lt;&gt;"",VLOOKUP(AF666,$B$5:$L$106,11,0),"")</f>
        <v/>
      </c>
      <c r="AH666" s="88"/>
      <c r="AI666" s="52" t="str">
        <f aca="false">IF(ISERR(VALUE(MID(AD666,1,3))),"",VALUE(MID(VLOOKUP(VALUE(MID(AD666,1,3)),$P$5:$W$120,6,0),1,3)))</f>
        <v/>
      </c>
      <c r="AJ666" s="94" t="str">
        <f aca="false">IF(AI666&lt;&gt;"",VLOOKUP(AI666,$B$5:$L$106,11,0),"")</f>
        <v/>
      </c>
      <c r="AK666" s="102" t="n">
        <f aca="false">AH666</f>
        <v>0</v>
      </c>
      <c r="AM666" s="103" t="n">
        <f aca="false">IF(AG666=$AM$3,IF($AM$4="借方残",AH666+AM315,AM315-AH666),IF(AJ666=$AM$3,IF($AM$4="借方残",AM315-AK666,AK666+AM315),AM315))</f>
        <v>0</v>
      </c>
      <c r="AO666" s="105" t="str">
        <f aca="false">IF($AO$3="","",IF(OR(AG666=$AO$3,AJ666=$AO$3),1,""))</f>
        <v/>
      </c>
      <c r="AP666" s="105" t="str">
        <f aca="false">IF(AO666=1,COUNTIF($AO$6:AO666,"=1"),"")</f>
        <v/>
      </c>
      <c r="AQ666" s="106" t="str">
        <f aca="false">IF($AO$3="","",IF(AG666=$AO$3,"借",IF(AJ666=$AO$3,"貸","")))</f>
        <v/>
      </c>
    </row>
    <row r="667" customFormat="false" ht="12" hidden="false" customHeight="false" outlineLevel="0" collapsed="false">
      <c r="AA667" s="52" t="n">
        <v>662</v>
      </c>
      <c r="AC667" s="52"/>
      <c r="AD667" s="94" t="str">
        <f aca="false">IF(AC667&lt;&gt;"",VLOOKUP(AC667,$P$5:W$120,8,0),"")</f>
        <v/>
      </c>
      <c r="AF667" s="52" t="str">
        <f aca="false">IF(ISERROR(VALUE(MID(AD667,1,3))),"",VALUE(MID(VLOOKUP(VALUE(MID(AD667,1,3)),$P$5:$W$120,4,0),1,3)))</f>
        <v/>
      </c>
      <c r="AG667" s="94" t="str">
        <f aca="false">IF(AF667&lt;&gt;"",VLOOKUP(AF667,$B$5:$L$106,11,0),"")</f>
        <v/>
      </c>
      <c r="AH667" s="88"/>
      <c r="AI667" s="52" t="str">
        <f aca="false">IF(ISERR(VALUE(MID(AD667,1,3))),"",VALUE(MID(VLOOKUP(VALUE(MID(AD667,1,3)),$P$5:$W$120,6,0),1,3)))</f>
        <v/>
      </c>
      <c r="AJ667" s="94" t="str">
        <f aca="false">IF(AI667&lt;&gt;"",VLOOKUP(AI667,$B$5:$L$106,11,0),"")</f>
        <v/>
      </c>
      <c r="AK667" s="102" t="n">
        <f aca="false">AH667</f>
        <v>0</v>
      </c>
      <c r="AM667" s="103" t="n">
        <f aca="false">IF(AG667=$AM$3,IF($AM$4="借方残",AH667+AM316,AM316-AH667),IF(AJ667=$AM$3,IF($AM$4="借方残",AM316-AK667,AK667+AM316),AM316))</f>
        <v>0</v>
      </c>
      <c r="AO667" s="105" t="str">
        <f aca="false">IF($AO$3="","",IF(OR(AG667=$AO$3,AJ667=$AO$3),1,""))</f>
        <v/>
      </c>
      <c r="AP667" s="105" t="str">
        <f aca="false">IF(AO667=1,COUNTIF($AO$6:AO667,"=1"),"")</f>
        <v/>
      </c>
      <c r="AQ667" s="106" t="str">
        <f aca="false">IF($AO$3="","",IF(AG667=$AO$3,"借",IF(AJ667=$AO$3,"貸","")))</f>
        <v/>
      </c>
    </row>
    <row r="668" customFormat="false" ht="12" hidden="false" customHeight="false" outlineLevel="0" collapsed="false">
      <c r="AA668" s="52" t="n">
        <v>663</v>
      </c>
      <c r="AC668" s="52"/>
      <c r="AD668" s="94" t="str">
        <f aca="false">IF(AC668&lt;&gt;"",VLOOKUP(AC668,$P$5:W$120,8,0),"")</f>
        <v/>
      </c>
      <c r="AF668" s="52" t="str">
        <f aca="false">IF(ISERROR(VALUE(MID(AD668,1,3))),"",VALUE(MID(VLOOKUP(VALUE(MID(AD668,1,3)),$P$5:$W$120,4,0),1,3)))</f>
        <v/>
      </c>
      <c r="AG668" s="94" t="str">
        <f aca="false">IF(AF668&lt;&gt;"",VLOOKUP(AF668,$B$5:$L$106,11,0),"")</f>
        <v/>
      </c>
      <c r="AH668" s="88"/>
      <c r="AI668" s="52" t="str">
        <f aca="false">IF(ISERR(VALUE(MID(AD668,1,3))),"",VALUE(MID(VLOOKUP(VALUE(MID(AD668,1,3)),$P$5:$W$120,6,0),1,3)))</f>
        <v/>
      </c>
      <c r="AJ668" s="94" t="str">
        <f aca="false">IF(AI668&lt;&gt;"",VLOOKUP(AI668,$B$5:$L$106,11,0),"")</f>
        <v/>
      </c>
      <c r="AK668" s="102" t="n">
        <f aca="false">AH668</f>
        <v>0</v>
      </c>
      <c r="AM668" s="103" t="n">
        <f aca="false">IF(AG668=$AM$3,IF($AM$4="借方残",AH668+AM317,AM317-AH668),IF(AJ668=$AM$3,IF($AM$4="借方残",AM317-AK668,AK668+AM317),AM317))</f>
        <v>0</v>
      </c>
      <c r="AO668" s="105" t="str">
        <f aca="false">IF($AO$3="","",IF(OR(AG668=$AO$3,AJ668=$AO$3),1,""))</f>
        <v/>
      </c>
      <c r="AP668" s="105" t="str">
        <f aca="false">IF(AO668=1,COUNTIF($AO$6:AO668,"=1"),"")</f>
        <v/>
      </c>
      <c r="AQ668" s="106" t="str">
        <f aca="false">IF($AO$3="","",IF(AG668=$AO$3,"借",IF(AJ668=$AO$3,"貸","")))</f>
        <v/>
      </c>
    </row>
    <row r="669" customFormat="false" ht="12" hidden="false" customHeight="false" outlineLevel="0" collapsed="false">
      <c r="AA669" s="52" t="n">
        <v>664</v>
      </c>
      <c r="AC669" s="52"/>
      <c r="AD669" s="94" t="str">
        <f aca="false">IF(AC669&lt;&gt;"",VLOOKUP(AC669,$P$5:W$120,8,0),"")</f>
        <v/>
      </c>
      <c r="AF669" s="52" t="str">
        <f aca="false">IF(ISERROR(VALUE(MID(AD669,1,3))),"",VALUE(MID(VLOOKUP(VALUE(MID(AD669,1,3)),$P$5:$W$120,4,0),1,3)))</f>
        <v/>
      </c>
      <c r="AG669" s="94" t="str">
        <f aca="false">IF(AF669&lt;&gt;"",VLOOKUP(AF669,$B$5:$L$106,11,0),"")</f>
        <v/>
      </c>
      <c r="AH669" s="88"/>
      <c r="AI669" s="52" t="str">
        <f aca="false">IF(ISERR(VALUE(MID(AD669,1,3))),"",VALUE(MID(VLOOKUP(VALUE(MID(AD669,1,3)),$P$5:$W$120,6,0),1,3)))</f>
        <v/>
      </c>
      <c r="AJ669" s="94" t="str">
        <f aca="false">IF(AI669&lt;&gt;"",VLOOKUP(AI669,$B$5:$L$106,11,0),"")</f>
        <v/>
      </c>
      <c r="AK669" s="102" t="n">
        <f aca="false">AH669</f>
        <v>0</v>
      </c>
      <c r="AM669" s="103" t="n">
        <f aca="false">IF(AG669=$AM$3,IF($AM$4="借方残",AH669+AM318,AM318-AH669),IF(AJ669=$AM$3,IF($AM$4="借方残",AM318-AK669,AK669+AM318),AM318))</f>
        <v>0</v>
      </c>
      <c r="AO669" s="105" t="str">
        <f aca="false">IF($AO$3="","",IF(OR(AG669=$AO$3,AJ669=$AO$3),1,""))</f>
        <v/>
      </c>
      <c r="AP669" s="105" t="str">
        <f aca="false">IF(AO669=1,COUNTIF($AO$6:AO669,"=1"),"")</f>
        <v/>
      </c>
      <c r="AQ669" s="106" t="str">
        <f aca="false">IF($AO$3="","",IF(AG669=$AO$3,"借",IF(AJ669=$AO$3,"貸","")))</f>
        <v/>
      </c>
    </row>
    <row r="670" customFormat="false" ht="12" hidden="false" customHeight="false" outlineLevel="0" collapsed="false">
      <c r="AA670" s="52" t="n">
        <v>665</v>
      </c>
      <c r="AC670" s="52"/>
      <c r="AD670" s="94" t="str">
        <f aca="false">IF(AC670&lt;&gt;"",VLOOKUP(AC670,$P$5:W$120,8,0),"")</f>
        <v/>
      </c>
      <c r="AF670" s="52" t="str">
        <f aca="false">IF(ISERROR(VALUE(MID(AD670,1,3))),"",VALUE(MID(VLOOKUP(VALUE(MID(AD670,1,3)),$P$5:$W$120,4,0),1,3)))</f>
        <v/>
      </c>
      <c r="AG670" s="94" t="str">
        <f aca="false">IF(AF670&lt;&gt;"",VLOOKUP(AF670,$B$5:$L$106,11,0),"")</f>
        <v/>
      </c>
      <c r="AH670" s="88"/>
      <c r="AI670" s="52" t="str">
        <f aca="false">IF(ISERR(VALUE(MID(AD670,1,3))),"",VALUE(MID(VLOOKUP(VALUE(MID(AD670,1,3)),$P$5:$W$120,6,0),1,3)))</f>
        <v/>
      </c>
      <c r="AJ670" s="94" t="str">
        <f aca="false">IF(AI670&lt;&gt;"",VLOOKUP(AI670,$B$5:$L$106,11,0),"")</f>
        <v/>
      </c>
      <c r="AK670" s="102" t="n">
        <f aca="false">AH670</f>
        <v>0</v>
      </c>
      <c r="AM670" s="103" t="n">
        <f aca="false">IF(AG670=$AM$3,IF($AM$4="借方残",AH670+AM319,AM319-AH670),IF(AJ670=$AM$3,IF($AM$4="借方残",AM319-AK670,AK670+AM319),AM319))</f>
        <v>0</v>
      </c>
      <c r="AO670" s="105" t="str">
        <f aca="false">IF($AO$3="","",IF(OR(AG670=$AO$3,AJ670=$AO$3),1,""))</f>
        <v/>
      </c>
      <c r="AP670" s="105" t="str">
        <f aca="false">IF(AO670=1,COUNTIF($AO$6:AO670,"=1"),"")</f>
        <v/>
      </c>
      <c r="AQ670" s="106" t="str">
        <f aca="false">IF($AO$3="","",IF(AG670=$AO$3,"借",IF(AJ670=$AO$3,"貸","")))</f>
        <v/>
      </c>
    </row>
    <row r="671" customFormat="false" ht="12" hidden="false" customHeight="false" outlineLevel="0" collapsed="false">
      <c r="AA671" s="52" t="n">
        <v>666</v>
      </c>
      <c r="AC671" s="52"/>
      <c r="AD671" s="94" t="str">
        <f aca="false">IF(AC671&lt;&gt;"",VLOOKUP(AC671,$P$5:W$120,8,0),"")</f>
        <v/>
      </c>
      <c r="AF671" s="52" t="str">
        <f aca="false">IF(ISERROR(VALUE(MID(AD671,1,3))),"",VALUE(MID(VLOOKUP(VALUE(MID(AD671,1,3)),$P$5:$W$120,4,0),1,3)))</f>
        <v/>
      </c>
      <c r="AG671" s="94" t="str">
        <f aca="false">IF(AF671&lt;&gt;"",VLOOKUP(AF671,$B$5:$L$106,11,0),"")</f>
        <v/>
      </c>
      <c r="AH671" s="88"/>
      <c r="AI671" s="52" t="str">
        <f aca="false">IF(ISERR(VALUE(MID(AD671,1,3))),"",VALUE(MID(VLOOKUP(VALUE(MID(AD671,1,3)),$P$5:$W$120,6,0),1,3)))</f>
        <v/>
      </c>
      <c r="AJ671" s="94" t="str">
        <f aca="false">IF(AI671&lt;&gt;"",VLOOKUP(AI671,$B$5:$L$106,11,0),"")</f>
        <v/>
      </c>
      <c r="AK671" s="102" t="n">
        <f aca="false">AH671</f>
        <v>0</v>
      </c>
      <c r="AM671" s="103" t="n">
        <f aca="false">IF(AG671=$AM$3,IF($AM$4="借方残",AH671+AM320,AM320-AH671),IF(AJ671=$AM$3,IF($AM$4="借方残",AM320-AK671,AK671+AM320),AM320))</f>
        <v>0</v>
      </c>
      <c r="AO671" s="105" t="str">
        <f aca="false">IF($AO$3="","",IF(OR(AG671=$AO$3,AJ671=$AO$3),1,""))</f>
        <v/>
      </c>
      <c r="AP671" s="105" t="str">
        <f aca="false">IF(AO671=1,COUNTIF($AO$6:AO671,"=1"),"")</f>
        <v/>
      </c>
      <c r="AQ671" s="106" t="str">
        <f aca="false">IF($AO$3="","",IF(AG671=$AO$3,"借",IF(AJ671=$AO$3,"貸","")))</f>
        <v/>
      </c>
    </row>
    <row r="672" customFormat="false" ht="12" hidden="false" customHeight="false" outlineLevel="0" collapsed="false">
      <c r="AA672" s="52" t="n">
        <v>667</v>
      </c>
      <c r="AC672" s="52"/>
      <c r="AD672" s="94" t="str">
        <f aca="false">IF(AC672&lt;&gt;"",VLOOKUP(AC672,$P$5:W$120,8,0),"")</f>
        <v/>
      </c>
      <c r="AF672" s="52" t="str">
        <f aca="false">IF(ISERROR(VALUE(MID(AD672,1,3))),"",VALUE(MID(VLOOKUP(VALUE(MID(AD672,1,3)),$P$5:$W$120,4,0),1,3)))</f>
        <v/>
      </c>
      <c r="AG672" s="94" t="str">
        <f aca="false">IF(AF672&lt;&gt;"",VLOOKUP(AF672,$B$5:$L$106,11,0),"")</f>
        <v/>
      </c>
      <c r="AH672" s="88"/>
      <c r="AI672" s="52" t="str">
        <f aca="false">IF(ISERR(VALUE(MID(AD672,1,3))),"",VALUE(MID(VLOOKUP(VALUE(MID(AD672,1,3)),$P$5:$W$120,6,0),1,3)))</f>
        <v/>
      </c>
      <c r="AJ672" s="94" t="str">
        <f aca="false">IF(AI672&lt;&gt;"",VLOOKUP(AI672,$B$5:$L$106,11,0),"")</f>
        <v/>
      </c>
      <c r="AK672" s="102" t="n">
        <f aca="false">AH672</f>
        <v>0</v>
      </c>
      <c r="AM672" s="103" t="n">
        <f aca="false">IF(AG672=$AM$3,IF($AM$4="借方残",AH672+AM321,AM321-AH672),IF(AJ672=$AM$3,IF($AM$4="借方残",AM321-AK672,AK672+AM321),AM321))</f>
        <v>0</v>
      </c>
      <c r="AO672" s="105" t="str">
        <f aca="false">IF($AO$3="","",IF(OR(AG672=$AO$3,AJ672=$AO$3),1,""))</f>
        <v/>
      </c>
      <c r="AP672" s="105" t="str">
        <f aca="false">IF(AO672=1,COUNTIF($AO$6:AO672,"=1"),"")</f>
        <v/>
      </c>
      <c r="AQ672" s="106" t="str">
        <f aca="false">IF($AO$3="","",IF(AG672=$AO$3,"借",IF(AJ672=$AO$3,"貸","")))</f>
        <v/>
      </c>
    </row>
    <row r="673" customFormat="false" ht="12" hidden="false" customHeight="false" outlineLevel="0" collapsed="false">
      <c r="AA673" s="52" t="n">
        <v>668</v>
      </c>
      <c r="AC673" s="52"/>
      <c r="AD673" s="94" t="str">
        <f aca="false">IF(AC673&lt;&gt;"",VLOOKUP(AC673,$P$5:W$120,8,0),"")</f>
        <v/>
      </c>
      <c r="AF673" s="52" t="str">
        <f aca="false">IF(ISERROR(VALUE(MID(AD673,1,3))),"",VALUE(MID(VLOOKUP(VALUE(MID(AD673,1,3)),$P$5:$W$120,4,0),1,3)))</f>
        <v/>
      </c>
      <c r="AG673" s="94" t="str">
        <f aca="false">IF(AF673&lt;&gt;"",VLOOKUP(AF673,$B$5:$L$106,11,0),"")</f>
        <v/>
      </c>
      <c r="AH673" s="88"/>
      <c r="AI673" s="52" t="str">
        <f aca="false">IF(ISERR(VALUE(MID(AD673,1,3))),"",VALUE(MID(VLOOKUP(VALUE(MID(AD673,1,3)),$P$5:$W$120,6,0),1,3)))</f>
        <v/>
      </c>
      <c r="AJ673" s="94" t="str">
        <f aca="false">IF(AI673&lt;&gt;"",VLOOKUP(AI673,$B$5:$L$106,11,0),"")</f>
        <v/>
      </c>
      <c r="AK673" s="102" t="n">
        <f aca="false">AH673</f>
        <v>0</v>
      </c>
      <c r="AM673" s="103" t="n">
        <f aca="false">IF(AG673=$AM$3,IF($AM$4="借方残",AH673+AM322,AM322-AH673),IF(AJ673=$AM$3,IF($AM$4="借方残",AM322-AK673,AK673+AM322),AM322))</f>
        <v>0</v>
      </c>
      <c r="AO673" s="105" t="str">
        <f aca="false">IF($AO$3="","",IF(OR(AG673=$AO$3,AJ673=$AO$3),1,""))</f>
        <v/>
      </c>
      <c r="AP673" s="105" t="str">
        <f aca="false">IF(AO673=1,COUNTIF($AO$6:AO673,"=1"),"")</f>
        <v/>
      </c>
      <c r="AQ673" s="106" t="str">
        <f aca="false">IF($AO$3="","",IF(AG673=$AO$3,"借",IF(AJ673=$AO$3,"貸","")))</f>
        <v/>
      </c>
    </row>
    <row r="674" customFormat="false" ht="12" hidden="false" customHeight="false" outlineLevel="0" collapsed="false">
      <c r="AA674" s="52" t="n">
        <v>669</v>
      </c>
      <c r="AC674" s="52"/>
      <c r="AD674" s="94" t="str">
        <f aca="false">IF(AC674&lt;&gt;"",VLOOKUP(AC674,$P$5:W$120,8,0),"")</f>
        <v/>
      </c>
      <c r="AF674" s="52" t="str">
        <f aca="false">IF(ISERROR(VALUE(MID(AD674,1,3))),"",VALUE(MID(VLOOKUP(VALUE(MID(AD674,1,3)),$P$5:$W$120,4,0),1,3)))</f>
        <v/>
      </c>
      <c r="AG674" s="94" t="str">
        <f aca="false">IF(AF674&lt;&gt;"",VLOOKUP(AF674,$B$5:$L$106,11,0),"")</f>
        <v/>
      </c>
      <c r="AH674" s="88"/>
      <c r="AI674" s="52" t="str">
        <f aca="false">IF(ISERR(VALUE(MID(AD674,1,3))),"",VALUE(MID(VLOOKUP(VALUE(MID(AD674,1,3)),$P$5:$W$120,6,0),1,3)))</f>
        <v/>
      </c>
      <c r="AJ674" s="94" t="str">
        <f aca="false">IF(AI674&lt;&gt;"",VLOOKUP(AI674,$B$5:$L$106,11,0),"")</f>
        <v/>
      </c>
      <c r="AK674" s="102" t="n">
        <f aca="false">AH674</f>
        <v>0</v>
      </c>
      <c r="AM674" s="103" t="n">
        <f aca="false">IF(AG674=$AM$3,IF($AM$4="借方残",AH674+AM323,AM323-AH674),IF(AJ674=$AM$3,IF($AM$4="借方残",AM323-AK674,AK674+AM323),AM323))</f>
        <v>0</v>
      </c>
      <c r="AO674" s="105" t="str">
        <f aca="false">IF($AO$3="","",IF(OR(AG674=$AO$3,AJ674=$AO$3),1,""))</f>
        <v/>
      </c>
      <c r="AP674" s="105" t="str">
        <f aca="false">IF(AO674=1,COUNTIF($AO$6:AO674,"=1"),"")</f>
        <v/>
      </c>
      <c r="AQ674" s="106" t="str">
        <f aca="false">IF($AO$3="","",IF(AG674=$AO$3,"借",IF(AJ674=$AO$3,"貸","")))</f>
        <v/>
      </c>
    </row>
    <row r="675" customFormat="false" ht="12" hidden="false" customHeight="false" outlineLevel="0" collapsed="false">
      <c r="AA675" s="52" t="n">
        <v>670</v>
      </c>
      <c r="AC675" s="52"/>
      <c r="AD675" s="94" t="str">
        <f aca="false">IF(AC675&lt;&gt;"",VLOOKUP(AC675,$P$5:W$120,8,0),"")</f>
        <v/>
      </c>
      <c r="AF675" s="52" t="str">
        <f aca="false">IF(ISERROR(VALUE(MID(AD675,1,3))),"",VALUE(MID(VLOOKUP(VALUE(MID(AD675,1,3)),$P$5:$W$120,4,0),1,3)))</f>
        <v/>
      </c>
      <c r="AG675" s="94" t="str">
        <f aca="false">IF(AF675&lt;&gt;"",VLOOKUP(AF675,$B$5:$L$106,11,0),"")</f>
        <v/>
      </c>
      <c r="AH675" s="88"/>
      <c r="AI675" s="52" t="str">
        <f aca="false">IF(ISERR(VALUE(MID(AD675,1,3))),"",VALUE(MID(VLOOKUP(VALUE(MID(AD675,1,3)),$P$5:$W$120,6,0),1,3)))</f>
        <v/>
      </c>
      <c r="AJ675" s="94" t="str">
        <f aca="false">IF(AI675&lt;&gt;"",VLOOKUP(AI675,$B$5:$L$106,11,0),"")</f>
        <v/>
      </c>
      <c r="AK675" s="102" t="n">
        <f aca="false">AH675</f>
        <v>0</v>
      </c>
      <c r="AM675" s="103" t="n">
        <f aca="false">IF(AG675=$AM$3,IF($AM$4="借方残",AH675+AM324,AM324-AH675),IF(AJ675=$AM$3,IF($AM$4="借方残",AM324-AK675,AK675+AM324),AM324))</f>
        <v>0</v>
      </c>
      <c r="AO675" s="105" t="str">
        <f aca="false">IF($AO$3="","",IF(OR(AG675=$AO$3,AJ675=$AO$3),1,""))</f>
        <v/>
      </c>
      <c r="AP675" s="105" t="str">
        <f aca="false">IF(AO675=1,COUNTIF($AO$6:AO675,"=1"),"")</f>
        <v/>
      </c>
      <c r="AQ675" s="106" t="str">
        <f aca="false">IF($AO$3="","",IF(AG675=$AO$3,"借",IF(AJ675=$AO$3,"貸","")))</f>
        <v/>
      </c>
    </row>
    <row r="676" customFormat="false" ht="12" hidden="false" customHeight="false" outlineLevel="0" collapsed="false">
      <c r="AA676" s="52" t="n">
        <v>671</v>
      </c>
      <c r="AC676" s="52"/>
      <c r="AD676" s="94" t="str">
        <f aca="false">IF(AC676&lt;&gt;"",VLOOKUP(AC676,$P$5:W$120,8,0),"")</f>
        <v/>
      </c>
      <c r="AF676" s="52" t="str">
        <f aca="false">IF(ISERROR(VALUE(MID(AD676,1,3))),"",VALUE(MID(VLOOKUP(VALUE(MID(AD676,1,3)),$P$5:$W$120,4,0),1,3)))</f>
        <v/>
      </c>
      <c r="AG676" s="94" t="str">
        <f aca="false">IF(AF676&lt;&gt;"",VLOOKUP(AF676,$B$5:$L$106,11,0),"")</f>
        <v/>
      </c>
      <c r="AH676" s="88"/>
      <c r="AI676" s="52" t="str">
        <f aca="false">IF(ISERR(VALUE(MID(AD676,1,3))),"",VALUE(MID(VLOOKUP(VALUE(MID(AD676,1,3)),$P$5:$W$120,6,0),1,3)))</f>
        <v/>
      </c>
      <c r="AJ676" s="94" t="str">
        <f aca="false">IF(AI676&lt;&gt;"",VLOOKUP(AI676,$B$5:$L$106,11,0),"")</f>
        <v/>
      </c>
      <c r="AK676" s="102" t="n">
        <f aca="false">AH676</f>
        <v>0</v>
      </c>
      <c r="AM676" s="103" t="n">
        <f aca="false">IF(AG676=$AM$3,IF($AM$4="借方残",AH676+AM325,AM325-AH676),IF(AJ676=$AM$3,IF($AM$4="借方残",AM325-AK676,AK676+AM325),AM325))</f>
        <v>0</v>
      </c>
      <c r="AO676" s="105" t="str">
        <f aca="false">IF($AO$3="","",IF(OR(AG676=$AO$3,AJ676=$AO$3),1,""))</f>
        <v/>
      </c>
      <c r="AP676" s="105" t="str">
        <f aca="false">IF(AO676=1,COUNTIF($AO$6:AO676,"=1"),"")</f>
        <v/>
      </c>
      <c r="AQ676" s="106" t="str">
        <f aca="false">IF($AO$3="","",IF(AG676=$AO$3,"借",IF(AJ676=$AO$3,"貸","")))</f>
        <v/>
      </c>
    </row>
    <row r="677" customFormat="false" ht="12" hidden="false" customHeight="false" outlineLevel="0" collapsed="false">
      <c r="AA677" s="52" t="n">
        <v>672</v>
      </c>
      <c r="AC677" s="52"/>
      <c r="AD677" s="94" t="str">
        <f aca="false">IF(AC677&lt;&gt;"",VLOOKUP(AC677,$P$5:W$120,8,0),"")</f>
        <v/>
      </c>
      <c r="AF677" s="52" t="str">
        <f aca="false">IF(ISERROR(VALUE(MID(AD677,1,3))),"",VALUE(MID(VLOOKUP(VALUE(MID(AD677,1,3)),$P$5:$W$120,4,0),1,3)))</f>
        <v/>
      </c>
      <c r="AG677" s="94" t="str">
        <f aca="false">IF(AF677&lt;&gt;"",VLOOKUP(AF677,$B$5:$L$106,11,0),"")</f>
        <v/>
      </c>
      <c r="AH677" s="88"/>
      <c r="AI677" s="52" t="str">
        <f aca="false">IF(ISERR(VALUE(MID(AD677,1,3))),"",VALUE(MID(VLOOKUP(VALUE(MID(AD677,1,3)),$P$5:$W$120,6,0),1,3)))</f>
        <v/>
      </c>
      <c r="AJ677" s="94" t="str">
        <f aca="false">IF(AI677&lt;&gt;"",VLOOKUP(AI677,$B$5:$L$106,11,0),"")</f>
        <v/>
      </c>
      <c r="AK677" s="102" t="n">
        <f aca="false">AH677</f>
        <v>0</v>
      </c>
      <c r="AM677" s="103" t="n">
        <f aca="false">IF(AG677=$AM$3,IF($AM$4="借方残",AH677+AM326,AM326-AH677),IF(AJ677=$AM$3,IF($AM$4="借方残",AM326-AK677,AK677+AM326),AM326))</f>
        <v>0</v>
      </c>
      <c r="AO677" s="105" t="str">
        <f aca="false">IF($AO$3="","",IF(OR(AG677=$AO$3,AJ677=$AO$3),1,""))</f>
        <v/>
      </c>
      <c r="AP677" s="105" t="str">
        <f aca="false">IF(AO677=1,COUNTIF($AO$6:AO677,"=1"),"")</f>
        <v/>
      </c>
      <c r="AQ677" s="106" t="str">
        <f aca="false">IF($AO$3="","",IF(AG677=$AO$3,"借",IF(AJ677=$AO$3,"貸","")))</f>
        <v/>
      </c>
    </row>
    <row r="678" customFormat="false" ht="12" hidden="false" customHeight="false" outlineLevel="0" collapsed="false">
      <c r="AA678" s="52" t="n">
        <v>673</v>
      </c>
      <c r="AC678" s="52"/>
      <c r="AD678" s="94" t="str">
        <f aca="false">IF(AC678&lt;&gt;"",VLOOKUP(AC678,$P$5:W$120,8,0),"")</f>
        <v/>
      </c>
      <c r="AF678" s="52" t="str">
        <f aca="false">IF(ISERROR(VALUE(MID(AD678,1,3))),"",VALUE(MID(VLOOKUP(VALUE(MID(AD678,1,3)),$P$5:$W$120,4,0),1,3)))</f>
        <v/>
      </c>
      <c r="AG678" s="94" t="str">
        <f aca="false">IF(AF678&lt;&gt;"",VLOOKUP(AF678,$B$5:$L$106,11,0),"")</f>
        <v/>
      </c>
      <c r="AH678" s="88"/>
      <c r="AI678" s="52" t="str">
        <f aca="false">IF(ISERR(VALUE(MID(AD678,1,3))),"",VALUE(MID(VLOOKUP(VALUE(MID(AD678,1,3)),$P$5:$W$120,6,0),1,3)))</f>
        <v/>
      </c>
      <c r="AJ678" s="94" t="str">
        <f aca="false">IF(AI678&lt;&gt;"",VLOOKUP(AI678,$B$5:$L$106,11,0),"")</f>
        <v/>
      </c>
      <c r="AK678" s="102" t="n">
        <f aca="false">AH678</f>
        <v>0</v>
      </c>
      <c r="AM678" s="103" t="n">
        <f aca="false">IF(AG678=$AM$3,IF($AM$4="借方残",AH678+AM327,AM327-AH678),IF(AJ678=$AM$3,IF($AM$4="借方残",AM327-AK678,AK678+AM327),AM327))</f>
        <v>0</v>
      </c>
      <c r="AO678" s="105" t="str">
        <f aca="false">IF($AO$3="","",IF(OR(AG678=$AO$3,AJ678=$AO$3),1,""))</f>
        <v/>
      </c>
      <c r="AP678" s="105" t="str">
        <f aca="false">IF(AO678=1,COUNTIF($AO$6:AO678,"=1"),"")</f>
        <v/>
      </c>
      <c r="AQ678" s="106" t="str">
        <f aca="false">IF($AO$3="","",IF(AG678=$AO$3,"借",IF(AJ678=$AO$3,"貸","")))</f>
        <v/>
      </c>
    </row>
    <row r="679" customFormat="false" ht="12" hidden="false" customHeight="false" outlineLevel="0" collapsed="false">
      <c r="AA679" s="52" t="n">
        <v>674</v>
      </c>
      <c r="AC679" s="52"/>
      <c r="AD679" s="94" t="str">
        <f aca="false">IF(AC679&lt;&gt;"",VLOOKUP(AC679,$P$5:W$120,8,0),"")</f>
        <v/>
      </c>
      <c r="AF679" s="52" t="str">
        <f aca="false">IF(ISERROR(VALUE(MID(AD679,1,3))),"",VALUE(MID(VLOOKUP(VALUE(MID(AD679,1,3)),$P$5:$W$120,4,0),1,3)))</f>
        <v/>
      </c>
      <c r="AG679" s="94" t="str">
        <f aca="false">IF(AF679&lt;&gt;"",VLOOKUP(AF679,$B$5:$L$106,11,0),"")</f>
        <v/>
      </c>
      <c r="AH679" s="88"/>
      <c r="AI679" s="52" t="str">
        <f aca="false">IF(ISERR(VALUE(MID(AD679,1,3))),"",VALUE(MID(VLOOKUP(VALUE(MID(AD679,1,3)),$P$5:$W$120,6,0),1,3)))</f>
        <v/>
      </c>
      <c r="AJ679" s="94" t="str">
        <f aca="false">IF(AI679&lt;&gt;"",VLOOKUP(AI679,$B$5:$L$106,11,0),"")</f>
        <v/>
      </c>
      <c r="AK679" s="102" t="n">
        <f aca="false">AH679</f>
        <v>0</v>
      </c>
      <c r="AM679" s="103" t="n">
        <f aca="false">IF(AG679=$AM$3,IF($AM$4="借方残",AH679+AM328,AM328-AH679),IF(AJ679=$AM$3,IF($AM$4="借方残",AM328-AK679,AK679+AM328),AM328))</f>
        <v>0</v>
      </c>
      <c r="AO679" s="105" t="str">
        <f aca="false">IF($AO$3="","",IF(OR(AG679=$AO$3,AJ679=$AO$3),1,""))</f>
        <v/>
      </c>
      <c r="AP679" s="105" t="str">
        <f aca="false">IF(AO679=1,COUNTIF($AO$6:AO679,"=1"),"")</f>
        <v/>
      </c>
      <c r="AQ679" s="106" t="str">
        <f aca="false">IF($AO$3="","",IF(AG679=$AO$3,"借",IF(AJ679=$AO$3,"貸","")))</f>
        <v/>
      </c>
    </row>
    <row r="680" customFormat="false" ht="12" hidden="false" customHeight="false" outlineLevel="0" collapsed="false">
      <c r="AA680" s="52" t="n">
        <v>675</v>
      </c>
      <c r="AC680" s="52"/>
      <c r="AD680" s="94" t="str">
        <f aca="false">IF(AC680&lt;&gt;"",VLOOKUP(AC680,$P$5:W$120,8,0),"")</f>
        <v/>
      </c>
      <c r="AF680" s="52" t="str">
        <f aca="false">IF(ISERROR(VALUE(MID(AD680,1,3))),"",VALUE(MID(VLOOKUP(VALUE(MID(AD680,1,3)),$P$5:$W$120,4,0),1,3)))</f>
        <v/>
      </c>
      <c r="AG680" s="94" t="str">
        <f aca="false">IF(AF680&lt;&gt;"",VLOOKUP(AF680,$B$5:$L$106,11,0),"")</f>
        <v/>
      </c>
      <c r="AH680" s="88"/>
      <c r="AI680" s="52" t="str">
        <f aca="false">IF(ISERR(VALUE(MID(AD680,1,3))),"",VALUE(MID(VLOOKUP(VALUE(MID(AD680,1,3)),$P$5:$W$120,6,0),1,3)))</f>
        <v/>
      </c>
      <c r="AJ680" s="94" t="str">
        <f aca="false">IF(AI680&lt;&gt;"",VLOOKUP(AI680,$B$5:$L$106,11,0),"")</f>
        <v/>
      </c>
      <c r="AK680" s="102" t="n">
        <f aca="false">AH680</f>
        <v>0</v>
      </c>
      <c r="AM680" s="103" t="n">
        <f aca="false">IF(AG680=$AM$3,IF($AM$4="借方残",AH680+AM329,AM329-AH680),IF(AJ680=$AM$3,IF($AM$4="借方残",AM329-AK680,AK680+AM329),AM329))</f>
        <v>0</v>
      </c>
      <c r="AO680" s="105" t="str">
        <f aca="false">IF($AO$3="","",IF(OR(AG680=$AO$3,AJ680=$AO$3),1,""))</f>
        <v/>
      </c>
      <c r="AP680" s="105" t="str">
        <f aca="false">IF(AO680=1,COUNTIF($AO$6:AO680,"=1"),"")</f>
        <v/>
      </c>
      <c r="AQ680" s="106" t="str">
        <f aca="false">IF($AO$3="","",IF(AG680=$AO$3,"借",IF(AJ680=$AO$3,"貸","")))</f>
        <v/>
      </c>
    </row>
    <row r="681" customFormat="false" ht="12" hidden="false" customHeight="false" outlineLevel="0" collapsed="false">
      <c r="AA681" s="52" t="n">
        <v>676</v>
      </c>
      <c r="AC681" s="52"/>
      <c r="AD681" s="94" t="str">
        <f aca="false">IF(AC681&lt;&gt;"",VLOOKUP(AC681,$P$5:W$120,8,0),"")</f>
        <v/>
      </c>
      <c r="AF681" s="52" t="str">
        <f aca="false">IF(ISERROR(VALUE(MID(AD681,1,3))),"",VALUE(MID(VLOOKUP(VALUE(MID(AD681,1,3)),$P$5:$W$120,4,0),1,3)))</f>
        <v/>
      </c>
      <c r="AG681" s="94" t="str">
        <f aca="false">IF(AF681&lt;&gt;"",VLOOKUP(AF681,$B$5:$L$106,11,0),"")</f>
        <v/>
      </c>
      <c r="AH681" s="88"/>
      <c r="AI681" s="52" t="str">
        <f aca="false">IF(ISERR(VALUE(MID(AD681,1,3))),"",VALUE(MID(VLOOKUP(VALUE(MID(AD681,1,3)),$P$5:$W$120,6,0),1,3)))</f>
        <v/>
      </c>
      <c r="AJ681" s="94" t="str">
        <f aca="false">IF(AI681&lt;&gt;"",VLOOKUP(AI681,$B$5:$L$106,11,0),"")</f>
        <v/>
      </c>
      <c r="AK681" s="102" t="n">
        <f aca="false">AH681</f>
        <v>0</v>
      </c>
      <c r="AM681" s="103" t="n">
        <f aca="false">IF(AG681=$AM$3,IF($AM$4="借方残",AH681+AM330,AM330-AH681),IF(AJ681=$AM$3,IF($AM$4="借方残",AM330-AK681,AK681+AM330),AM330))</f>
        <v>0</v>
      </c>
      <c r="AO681" s="105" t="str">
        <f aca="false">IF($AO$3="","",IF(OR(AG681=$AO$3,AJ681=$AO$3),1,""))</f>
        <v/>
      </c>
      <c r="AP681" s="105" t="str">
        <f aca="false">IF(AO681=1,COUNTIF($AO$6:AO681,"=1"),"")</f>
        <v/>
      </c>
      <c r="AQ681" s="106" t="str">
        <f aca="false">IF($AO$3="","",IF(AG681=$AO$3,"借",IF(AJ681=$AO$3,"貸","")))</f>
        <v/>
      </c>
    </row>
    <row r="682" customFormat="false" ht="12" hidden="false" customHeight="false" outlineLevel="0" collapsed="false">
      <c r="AA682" s="52" t="n">
        <v>677</v>
      </c>
      <c r="AC682" s="52"/>
      <c r="AD682" s="94" t="str">
        <f aca="false">IF(AC682&lt;&gt;"",VLOOKUP(AC682,$P$5:W$120,8,0),"")</f>
        <v/>
      </c>
      <c r="AF682" s="52" t="str">
        <f aca="false">IF(ISERROR(VALUE(MID(AD682,1,3))),"",VALUE(MID(VLOOKUP(VALUE(MID(AD682,1,3)),$P$5:$W$120,4,0),1,3)))</f>
        <v/>
      </c>
      <c r="AG682" s="94" t="str">
        <f aca="false">IF(AF682&lt;&gt;"",VLOOKUP(AF682,$B$5:$L$106,11,0),"")</f>
        <v/>
      </c>
      <c r="AH682" s="88"/>
      <c r="AI682" s="52" t="str">
        <f aca="false">IF(ISERR(VALUE(MID(AD682,1,3))),"",VALUE(MID(VLOOKUP(VALUE(MID(AD682,1,3)),$P$5:$W$120,6,0),1,3)))</f>
        <v/>
      </c>
      <c r="AJ682" s="94" t="str">
        <f aca="false">IF(AI682&lt;&gt;"",VLOOKUP(AI682,$B$5:$L$106,11,0),"")</f>
        <v/>
      </c>
      <c r="AK682" s="102" t="n">
        <f aca="false">AH682</f>
        <v>0</v>
      </c>
      <c r="AM682" s="103" t="n">
        <f aca="false">IF(AG682=$AM$3,IF($AM$4="借方残",AH682+AM331,AM331-AH682),IF(AJ682=$AM$3,IF($AM$4="借方残",AM331-AK682,AK682+AM331),AM331))</f>
        <v>0</v>
      </c>
      <c r="AO682" s="105" t="str">
        <f aca="false">IF($AO$3="","",IF(OR(AG682=$AO$3,AJ682=$AO$3),1,""))</f>
        <v/>
      </c>
      <c r="AP682" s="105" t="str">
        <f aca="false">IF(AO682=1,COUNTIF($AO$6:AO682,"=1"),"")</f>
        <v/>
      </c>
      <c r="AQ682" s="106" t="str">
        <f aca="false">IF($AO$3="","",IF(AG682=$AO$3,"借",IF(AJ682=$AO$3,"貸","")))</f>
        <v/>
      </c>
    </row>
    <row r="683" customFormat="false" ht="12" hidden="false" customHeight="false" outlineLevel="0" collapsed="false">
      <c r="AA683" s="52" t="n">
        <v>678</v>
      </c>
      <c r="AC683" s="52"/>
      <c r="AD683" s="94" t="str">
        <f aca="false">IF(AC683&lt;&gt;"",VLOOKUP(AC683,$P$5:W$120,8,0),"")</f>
        <v/>
      </c>
      <c r="AF683" s="52" t="str">
        <f aca="false">IF(ISERROR(VALUE(MID(AD683,1,3))),"",VALUE(MID(VLOOKUP(VALUE(MID(AD683,1,3)),$P$5:$W$120,4,0),1,3)))</f>
        <v/>
      </c>
      <c r="AG683" s="94" t="str">
        <f aca="false">IF(AF683&lt;&gt;"",VLOOKUP(AF683,$B$5:$L$106,11,0),"")</f>
        <v/>
      </c>
      <c r="AH683" s="88"/>
      <c r="AI683" s="52" t="str">
        <f aca="false">IF(ISERR(VALUE(MID(AD683,1,3))),"",VALUE(MID(VLOOKUP(VALUE(MID(AD683,1,3)),$P$5:$W$120,6,0),1,3)))</f>
        <v/>
      </c>
      <c r="AJ683" s="94" t="str">
        <f aca="false">IF(AI683&lt;&gt;"",VLOOKUP(AI683,$B$5:$L$106,11,0),"")</f>
        <v/>
      </c>
      <c r="AK683" s="102" t="n">
        <f aca="false">AH683</f>
        <v>0</v>
      </c>
      <c r="AM683" s="103" t="n">
        <f aca="false">IF(AG683=$AM$3,IF($AM$4="借方残",AH683+AM332,AM332-AH683),IF(AJ683=$AM$3,IF($AM$4="借方残",AM332-AK683,AK683+AM332),AM332))</f>
        <v>0</v>
      </c>
      <c r="AO683" s="105" t="str">
        <f aca="false">IF($AO$3="","",IF(OR(AG683=$AO$3,AJ683=$AO$3),1,""))</f>
        <v/>
      </c>
      <c r="AP683" s="105" t="str">
        <f aca="false">IF(AO683=1,COUNTIF($AO$6:AO683,"=1"),"")</f>
        <v/>
      </c>
      <c r="AQ683" s="106" t="str">
        <f aca="false">IF($AO$3="","",IF(AG683=$AO$3,"借",IF(AJ683=$AO$3,"貸","")))</f>
        <v/>
      </c>
    </row>
    <row r="684" customFormat="false" ht="12" hidden="false" customHeight="false" outlineLevel="0" collapsed="false">
      <c r="AA684" s="52" t="n">
        <v>679</v>
      </c>
      <c r="AC684" s="52"/>
      <c r="AD684" s="94" t="str">
        <f aca="false">IF(AC684&lt;&gt;"",VLOOKUP(AC684,$P$5:W$120,8,0),"")</f>
        <v/>
      </c>
      <c r="AF684" s="52" t="str">
        <f aca="false">IF(ISERROR(VALUE(MID(AD684,1,3))),"",VALUE(MID(VLOOKUP(VALUE(MID(AD684,1,3)),$P$5:$W$120,4,0),1,3)))</f>
        <v/>
      </c>
      <c r="AG684" s="94" t="str">
        <f aca="false">IF(AF684&lt;&gt;"",VLOOKUP(AF684,$B$5:$L$106,11,0),"")</f>
        <v/>
      </c>
      <c r="AH684" s="88"/>
      <c r="AI684" s="52" t="str">
        <f aca="false">IF(ISERR(VALUE(MID(AD684,1,3))),"",VALUE(MID(VLOOKUP(VALUE(MID(AD684,1,3)),$P$5:$W$120,6,0),1,3)))</f>
        <v/>
      </c>
      <c r="AJ684" s="94" t="str">
        <f aca="false">IF(AI684&lt;&gt;"",VLOOKUP(AI684,$B$5:$L$106,11,0),"")</f>
        <v/>
      </c>
      <c r="AK684" s="102" t="n">
        <f aca="false">AH684</f>
        <v>0</v>
      </c>
      <c r="AM684" s="103" t="n">
        <f aca="false">IF(AG684=$AM$3,IF($AM$4="借方残",AH684+AM333,AM333-AH684),IF(AJ684=$AM$3,IF($AM$4="借方残",AM333-AK684,AK684+AM333),AM333))</f>
        <v>0</v>
      </c>
      <c r="AO684" s="105" t="str">
        <f aca="false">IF($AO$3="","",IF(OR(AG684=$AO$3,AJ684=$AO$3),1,""))</f>
        <v/>
      </c>
      <c r="AP684" s="105" t="str">
        <f aca="false">IF(AO684=1,COUNTIF($AO$6:AO684,"=1"),"")</f>
        <v/>
      </c>
      <c r="AQ684" s="106" t="str">
        <f aca="false">IF($AO$3="","",IF(AG684=$AO$3,"借",IF(AJ684=$AO$3,"貸","")))</f>
        <v/>
      </c>
    </row>
    <row r="685" customFormat="false" ht="12" hidden="false" customHeight="false" outlineLevel="0" collapsed="false">
      <c r="AA685" s="52" t="n">
        <v>680</v>
      </c>
      <c r="AC685" s="52"/>
      <c r="AD685" s="94" t="str">
        <f aca="false">IF(AC685&lt;&gt;"",VLOOKUP(AC685,$P$5:W$120,8,0),"")</f>
        <v/>
      </c>
      <c r="AF685" s="52" t="str">
        <f aca="false">IF(ISERROR(VALUE(MID(AD685,1,3))),"",VALUE(MID(VLOOKUP(VALUE(MID(AD685,1,3)),$P$5:$W$120,4,0),1,3)))</f>
        <v/>
      </c>
      <c r="AG685" s="94" t="str">
        <f aca="false">IF(AF685&lt;&gt;"",VLOOKUP(AF685,$B$5:$L$106,11,0),"")</f>
        <v/>
      </c>
      <c r="AH685" s="88"/>
      <c r="AI685" s="52" t="str">
        <f aca="false">IF(ISERR(VALUE(MID(AD685,1,3))),"",VALUE(MID(VLOOKUP(VALUE(MID(AD685,1,3)),$P$5:$W$120,6,0),1,3)))</f>
        <v/>
      </c>
      <c r="AJ685" s="94" t="str">
        <f aca="false">IF(AI685&lt;&gt;"",VLOOKUP(AI685,$B$5:$L$106,11,0),"")</f>
        <v/>
      </c>
      <c r="AK685" s="102" t="n">
        <f aca="false">AH685</f>
        <v>0</v>
      </c>
      <c r="AM685" s="103" t="n">
        <f aca="false">IF(AG685=$AM$3,IF($AM$4="借方残",AH685+AM334,AM334-AH685),IF(AJ685=$AM$3,IF($AM$4="借方残",AM334-AK685,AK685+AM334),AM334))</f>
        <v>0</v>
      </c>
      <c r="AO685" s="105" t="str">
        <f aca="false">IF($AO$3="","",IF(OR(AG685=$AO$3,AJ685=$AO$3),1,""))</f>
        <v/>
      </c>
      <c r="AP685" s="105" t="str">
        <f aca="false">IF(AO685=1,COUNTIF($AO$6:AO685,"=1"),"")</f>
        <v/>
      </c>
      <c r="AQ685" s="106" t="str">
        <f aca="false">IF($AO$3="","",IF(AG685=$AO$3,"借",IF(AJ685=$AO$3,"貸","")))</f>
        <v/>
      </c>
    </row>
    <row r="686" customFormat="false" ht="12" hidden="false" customHeight="false" outlineLevel="0" collapsed="false">
      <c r="AA686" s="52" t="n">
        <v>681</v>
      </c>
      <c r="AC686" s="52"/>
      <c r="AD686" s="94" t="str">
        <f aca="false">IF(AC686&lt;&gt;"",VLOOKUP(AC686,$P$5:W$120,8,0),"")</f>
        <v/>
      </c>
      <c r="AF686" s="52" t="str">
        <f aca="false">IF(ISERROR(VALUE(MID(AD686,1,3))),"",VALUE(MID(VLOOKUP(VALUE(MID(AD686,1,3)),$P$5:$W$120,4,0),1,3)))</f>
        <v/>
      </c>
      <c r="AG686" s="94" t="str">
        <f aca="false">IF(AF686&lt;&gt;"",VLOOKUP(AF686,$B$5:$L$106,11,0),"")</f>
        <v/>
      </c>
      <c r="AH686" s="88"/>
      <c r="AI686" s="52" t="str">
        <f aca="false">IF(ISERR(VALUE(MID(AD686,1,3))),"",VALUE(MID(VLOOKUP(VALUE(MID(AD686,1,3)),$P$5:$W$120,6,0),1,3)))</f>
        <v/>
      </c>
      <c r="AJ686" s="94" t="str">
        <f aca="false">IF(AI686&lt;&gt;"",VLOOKUP(AI686,$B$5:$L$106,11,0),"")</f>
        <v/>
      </c>
      <c r="AK686" s="102" t="n">
        <f aca="false">AH686</f>
        <v>0</v>
      </c>
      <c r="AM686" s="103" t="n">
        <f aca="false">IF(AG686=$AM$3,IF($AM$4="借方残",AH686+AM335,AM335-AH686),IF(AJ686=$AM$3,IF($AM$4="借方残",AM335-AK686,AK686+AM335),AM335))</f>
        <v>0</v>
      </c>
      <c r="AO686" s="105" t="str">
        <f aca="false">IF($AO$3="","",IF(OR(AG686=$AO$3,AJ686=$AO$3),1,""))</f>
        <v/>
      </c>
      <c r="AP686" s="105" t="str">
        <f aca="false">IF(AO686=1,COUNTIF($AO$6:AO686,"=1"),"")</f>
        <v/>
      </c>
      <c r="AQ686" s="106" t="str">
        <f aca="false">IF($AO$3="","",IF(AG686=$AO$3,"借",IF(AJ686=$AO$3,"貸","")))</f>
        <v/>
      </c>
    </row>
    <row r="687" customFormat="false" ht="12" hidden="false" customHeight="false" outlineLevel="0" collapsed="false">
      <c r="AA687" s="52" t="n">
        <v>682</v>
      </c>
      <c r="AC687" s="52"/>
      <c r="AD687" s="94" t="str">
        <f aca="false">IF(AC687&lt;&gt;"",VLOOKUP(AC687,$P$5:W$120,8,0),"")</f>
        <v/>
      </c>
      <c r="AF687" s="52" t="str">
        <f aca="false">IF(ISERROR(VALUE(MID(AD687,1,3))),"",VALUE(MID(VLOOKUP(VALUE(MID(AD687,1,3)),$P$5:$W$120,4,0),1,3)))</f>
        <v/>
      </c>
      <c r="AG687" s="94" t="str">
        <f aca="false">IF(AF687&lt;&gt;"",VLOOKUP(AF687,$B$5:$L$106,11,0),"")</f>
        <v/>
      </c>
      <c r="AH687" s="88"/>
      <c r="AI687" s="52" t="str">
        <f aca="false">IF(ISERR(VALUE(MID(AD687,1,3))),"",VALUE(MID(VLOOKUP(VALUE(MID(AD687,1,3)),$P$5:$W$120,6,0),1,3)))</f>
        <v/>
      </c>
      <c r="AJ687" s="94" t="str">
        <f aca="false">IF(AI687&lt;&gt;"",VLOOKUP(AI687,$B$5:$L$106,11,0),"")</f>
        <v/>
      </c>
      <c r="AK687" s="102" t="n">
        <f aca="false">AH687</f>
        <v>0</v>
      </c>
      <c r="AM687" s="103" t="n">
        <f aca="false">IF(AG687=$AM$3,IF($AM$4="借方残",AH687+AM336,AM336-AH687),IF(AJ687=$AM$3,IF($AM$4="借方残",AM336-AK687,AK687+AM336),AM336))</f>
        <v>0</v>
      </c>
      <c r="AO687" s="105" t="str">
        <f aca="false">IF($AO$3="","",IF(OR(AG687=$AO$3,AJ687=$AO$3),1,""))</f>
        <v/>
      </c>
      <c r="AP687" s="105" t="str">
        <f aca="false">IF(AO687=1,COUNTIF($AO$6:AO687,"=1"),"")</f>
        <v/>
      </c>
      <c r="AQ687" s="106" t="str">
        <f aca="false">IF($AO$3="","",IF(AG687=$AO$3,"借",IF(AJ687=$AO$3,"貸","")))</f>
        <v/>
      </c>
    </row>
    <row r="688" customFormat="false" ht="12" hidden="false" customHeight="false" outlineLevel="0" collapsed="false">
      <c r="AA688" s="52" t="n">
        <v>683</v>
      </c>
      <c r="AC688" s="52"/>
      <c r="AD688" s="94" t="str">
        <f aca="false">IF(AC688&lt;&gt;"",VLOOKUP(AC688,$P$5:W$120,8,0),"")</f>
        <v/>
      </c>
      <c r="AF688" s="52" t="str">
        <f aca="false">IF(ISERROR(VALUE(MID(AD688,1,3))),"",VALUE(MID(VLOOKUP(VALUE(MID(AD688,1,3)),$P$5:$W$120,4,0),1,3)))</f>
        <v/>
      </c>
      <c r="AG688" s="94" t="str">
        <f aca="false">IF(AF688&lt;&gt;"",VLOOKUP(AF688,$B$5:$L$106,11,0),"")</f>
        <v/>
      </c>
      <c r="AH688" s="88"/>
      <c r="AI688" s="52" t="str">
        <f aca="false">IF(ISERR(VALUE(MID(AD688,1,3))),"",VALUE(MID(VLOOKUP(VALUE(MID(AD688,1,3)),$P$5:$W$120,6,0),1,3)))</f>
        <v/>
      </c>
      <c r="AJ688" s="94" t="str">
        <f aca="false">IF(AI688&lt;&gt;"",VLOOKUP(AI688,$B$5:$L$106,11,0),"")</f>
        <v/>
      </c>
      <c r="AK688" s="102" t="n">
        <f aca="false">AH688</f>
        <v>0</v>
      </c>
      <c r="AM688" s="103" t="n">
        <f aca="false">IF(AG688=$AM$3,IF($AM$4="借方残",AH688+AM337,AM337-AH688),IF(AJ688=$AM$3,IF($AM$4="借方残",AM337-AK688,AK688+AM337),AM337))</f>
        <v>0</v>
      </c>
      <c r="AO688" s="105" t="str">
        <f aca="false">IF($AO$3="","",IF(OR(AG688=$AO$3,AJ688=$AO$3),1,""))</f>
        <v/>
      </c>
      <c r="AP688" s="105" t="str">
        <f aca="false">IF(AO688=1,COUNTIF($AO$6:AO688,"=1"),"")</f>
        <v/>
      </c>
      <c r="AQ688" s="106" t="str">
        <f aca="false">IF($AO$3="","",IF(AG688=$AO$3,"借",IF(AJ688=$AO$3,"貸","")))</f>
        <v/>
      </c>
    </row>
    <row r="689" customFormat="false" ht="12" hidden="false" customHeight="false" outlineLevel="0" collapsed="false">
      <c r="AA689" s="52" t="n">
        <v>684</v>
      </c>
      <c r="AC689" s="52"/>
      <c r="AD689" s="94" t="str">
        <f aca="false">IF(AC689&lt;&gt;"",VLOOKUP(AC689,$P$5:W$120,8,0),"")</f>
        <v/>
      </c>
      <c r="AF689" s="52" t="str">
        <f aca="false">IF(ISERROR(VALUE(MID(AD689,1,3))),"",VALUE(MID(VLOOKUP(VALUE(MID(AD689,1,3)),$P$5:$W$120,4,0),1,3)))</f>
        <v/>
      </c>
      <c r="AG689" s="94" t="str">
        <f aca="false">IF(AF689&lt;&gt;"",VLOOKUP(AF689,$B$5:$L$106,11,0),"")</f>
        <v/>
      </c>
      <c r="AH689" s="88"/>
      <c r="AI689" s="52" t="str">
        <f aca="false">IF(ISERR(VALUE(MID(AD689,1,3))),"",VALUE(MID(VLOOKUP(VALUE(MID(AD689,1,3)),$P$5:$W$120,6,0),1,3)))</f>
        <v/>
      </c>
      <c r="AJ689" s="94" t="str">
        <f aca="false">IF(AI689&lt;&gt;"",VLOOKUP(AI689,$B$5:$L$106,11,0),"")</f>
        <v/>
      </c>
      <c r="AK689" s="102" t="n">
        <f aca="false">AH689</f>
        <v>0</v>
      </c>
      <c r="AM689" s="103" t="n">
        <f aca="false">IF(AG689=$AM$3,IF($AM$4="借方残",AH689+AM338,AM338-AH689),IF(AJ689=$AM$3,IF($AM$4="借方残",AM338-AK689,AK689+AM338),AM338))</f>
        <v>0</v>
      </c>
      <c r="AO689" s="105" t="str">
        <f aca="false">IF($AO$3="","",IF(OR(AG689=$AO$3,AJ689=$AO$3),1,""))</f>
        <v/>
      </c>
      <c r="AP689" s="105" t="str">
        <f aca="false">IF(AO689=1,COUNTIF($AO$6:AO689,"=1"),"")</f>
        <v/>
      </c>
      <c r="AQ689" s="106" t="str">
        <f aca="false">IF($AO$3="","",IF(AG689=$AO$3,"借",IF(AJ689=$AO$3,"貸","")))</f>
        <v/>
      </c>
    </row>
    <row r="690" customFormat="false" ht="12" hidden="false" customHeight="false" outlineLevel="0" collapsed="false">
      <c r="AA690" s="52" t="n">
        <v>685</v>
      </c>
      <c r="AC690" s="52"/>
      <c r="AD690" s="94" t="str">
        <f aca="false">IF(AC690&lt;&gt;"",VLOOKUP(AC690,$P$5:W$120,8,0),"")</f>
        <v/>
      </c>
      <c r="AF690" s="52" t="str">
        <f aca="false">IF(ISERROR(VALUE(MID(AD690,1,3))),"",VALUE(MID(VLOOKUP(VALUE(MID(AD690,1,3)),$P$5:$W$120,4,0),1,3)))</f>
        <v/>
      </c>
      <c r="AG690" s="94" t="str">
        <f aca="false">IF(AF690&lt;&gt;"",VLOOKUP(AF690,$B$5:$L$106,11,0),"")</f>
        <v/>
      </c>
      <c r="AH690" s="88"/>
      <c r="AI690" s="52" t="str">
        <f aca="false">IF(ISERR(VALUE(MID(AD690,1,3))),"",VALUE(MID(VLOOKUP(VALUE(MID(AD690,1,3)),$P$5:$W$120,6,0),1,3)))</f>
        <v/>
      </c>
      <c r="AJ690" s="94" t="str">
        <f aca="false">IF(AI690&lt;&gt;"",VLOOKUP(AI690,$B$5:$L$106,11,0),"")</f>
        <v/>
      </c>
      <c r="AK690" s="102" t="n">
        <f aca="false">AH690</f>
        <v>0</v>
      </c>
      <c r="AM690" s="103" t="n">
        <f aca="false">IF(AG690=$AM$3,IF($AM$4="借方残",AH690+AM339,AM339-AH690),IF(AJ690=$AM$3,IF($AM$4="借方残",AM339-AK690,AK690+AM339),AM339))</f>
        <v>0</v>
      </c>
      <c r="AO690" s="105" t="str">
        <f aca="false">IF($AO$3="","",IF(OR(AG690=$AO$3,AJ690=$AO$3),1,""))</f>
        <v/>
      </c>
      <c r="AP690" s="105" t="str">
        <f aca="false">IF(AO690=1,COUNTIF($AO$6:AO690,"=1"),"")</f>
        <v/>
      </c>
      <c r="AQ690" s="106" t="str">
        <f aca="false">IF($AO$3="","",IF(AG690=$AO$3,"借",IF(AJ690=$AO$3,"貸","")))</f>
        <v/>
      </c>
    </row>
    <row r="691" customFormat="false" ht="12" hidden="false" customHeight="false" outlineLevel="0" collapsed="false">
      <c r="AA691" s="52" t="n">
        <v>686</v>
      </c>
      <c r="AC691" s="52"/>
      <c r="AD691" s="94" t="str">
        <f aca="false">IF(AC691&lt;&gt;"",VLOOKUP(AC691,$P$5:W$120,8,0),"")</f>
        <v/>
      </c>
      <c r="AF691" s="52" t="str">
        <f aca="false">IF(ISERROR(VALUE(MID(AD691,1,3))),"",VALUE(MID(VLOOKUP(VALUE(MID(AD691,1,3)),$P$5:$W$120,4,0),1,3)))</f>
        <v/>
      </c>
      <c r="AG691" s="94" t="str">
        <f aca="false">IF(AF691&lt;&gt;"",VLOOKUP(AF691,$B$5:$L$106,11,0),"")</f>
        <v/>
      </c>
      <c r="AH691" s="88"/>
      <c r="AI691" s="52" t="str">
        <f aca="false">IF(ISERR(VALUE(MID(AD691,1,3))),"",VALUE(MID(VLOOKUP(VALUE(MID(AD691,1,3)),$P$5:$W$120,6,0),1,3)))</f>
        <v/>
      </c>
      <c r="AJ691" s="94" t="str">
        <f aca="false">IF(AI691&lt;&gt;"",VLOOKUP(AI691,$B$5:$L$106,11,0),"")</f>
        <v/>
      </c>
      <c r="AK691" s="102" t="n">
        <f aca="false">AH691</f>
        <v>0</v>
      </c>
      <c r="AM691" s="103" t="n">
        <f aca="false">IF(AG691=$AM$3,IF($AM$4="借方残",AH691+AM340,AM340-AH691),IF(AJ691=$AM$3,IF($AM$4="借方残",AM340-AK691,AK691+AM340),AM340))</f>
        <v>0</v>
      </c>
      <c r="AO691" s="105" t="str">
        <f aca="false">IF($AO$3="","",IF(OR(AG691=$AO$3,AJ691=$AO$3),1,""))</f>
        <v/>
      </c>
      <c r="AP691" s="105" t="str">
        <f aca="false">IF(AO691=1,COUNTIF($AO$6:AO691,"=1"),"")</f>
        <v/>
      </c>
      <c r="AQ691" s="106" t="str">
        <f aca="false">IF($AO$3="","",IF(AG691=$AO$3,"借",IF(AJ691=$AO$3,"貸","")))</f>
        <v/>
      </c>
    </row>
    <row r="692" customFormat="false" ht="12" hidden="false" customHeight="false" outlineLevel="0" collapsed="false">
      <c r="AA692" s="52" t="n">
        <v>687</v>
      </c>
      <c r="AC692" s="52"/>
      <c r="AD692" s="94" t="str">
        <f aca="false">IF(AC692&lt;&gt;"",VLOOKUP(AC692,$P$5:W$120,8,0),"")</f>
        <v/>
      </c>
      <c r="AF692" s="52" t="str">
        <f aca="false">IF(ISERROR(VALUE(MID(AD692,1,3))),"",VALUE(MID(VLOOKUP(VALUE(MID(AD692,1,3)),$P$5:$W$120,4,0),1,3)))</f>
        <v/>
      </c>
      <c r="AG692" s="94" t="str">
        <f aca="false">IF(AF692&lt;&gt;"",VLOOKUP(AF692,$B$5:$L$106,11,0),"")</f>
        <v/>
      </c>
      <c r="AH692" s="88"/>
      <c r="AI692" s="52" t="str">
        <f aca="false">IF(ISERR(VALUE(MID(AD692,1,3))),"",VALUE(MID(VLOOKUP(VALUE(MID(AD692,1,3)),$P$5:$W$120,6,0),1,3)))</f>
        <v/>
      </c>
      <c r="AJ692" s="94" t="str">
        <f aca="false">IF(AI692&lt;&gt;"",VLOOKUP(AI692,$B$5:$L$106,11,0),"")</f>
        <v/>
      </c>
      <c r="AK692" s="102" t="n">
        <f aca="false">AH692</f>
        <v>0</v>
      </c>
      <c r="AM692" s="103" t="n">
        <f aca="false">IF(AG692=$AM$3,IF($AM$4="借方残",AH692+AM341,AM341-AH692),IF(AJ692=$AM$3,IF($AM$4="借方残",AM341-AK692,AK692+AM341),AM341))</f>
        <v>0</v>
      </c>
      <c r="AO692" s="105" t="str">
        <f aca="false">IF($AO$3="","",IF(OR(AG692=$AO$3,AJ692=$AO$3),1,""))</f>
        <v/>
      </c>
      <c r="AP692" s="105" t="str">
        <f aca="false">IF(AO692=1,COUNTIF($AO$6:AO692,"=1"),"")</f>
        <v/>
      </c>
      <c r="AQ692" s="106" t="str">
        <f aca="false">IF($AO$3="","",IF(AG692=$AO$3,"借",IF(AJ692=$AO$3,"貸","")))</f>
        <v/>
      </c>
    </row>
    <row r="693" customFormat="false" ht="12" hidden="false" customHeight="false" outlineLevel="0" collapsed="false">
      <c r="AA693" s="52" t="n">
        <v>688</v>
      </c>
      <c r="AC693" s="52"/>
      <c r="AD693" s="94" t="str">
        <f aca="false">IF(AC693&lt;&gt;"",VLOOKUP(AC693,$P$5:W$120,8,0),"")</f>
        <v/>
      </c>
      <c r="AF693" s="52" t="str">
        <f aca="false">IF(ISERROR(VALUE(MID(AD693,1,3))),"",VALUE(MID(VLOOKUP(VALUE(MID(AD693,1,3)),$P$5:$W$120,4,0),1,3)))</f>
        <v/>
      </c>
      <c r="AG693" s="94" t="str">
        <f aca="false">IF(AF693&lt;&gt;"",VLOOKUP(AF693,$B$5:$L$106,11,0),"")</f>
        <v/>
      </c>
      <c r="AH693" s="88"/>
      <c r="AI693" s="52" t="str">
        <f aca="false">IF(ISERR(VALUE(MID(AD693,1,3))),"",VALUE(MID(VLOOKUP(VALUE(MID(AD693,1,3)),$P$5:$W$120,6,0),1,3)))</f>
        <v/>
      </c>
      <c r="AJ693" s="94" t="str">
        <f aca="false">IF(AI693&lt;&gt;"",VLOOKUP(AI693,$B$5:$L$106,11,0),"")</f>
        <v/>
      </c>
      <c r="AK693" s="102" t="n">
        <f aca="false">AH693</f>
        <v>0</v>
      </c>
      <c r="AM693" s="103" t="n">
        <f aca="false">IF(AG693=$AM$3,IF($AM$4="借方残",AH693+AM342,AM342-AH693),IF(AJ693=$AM$3,IF($AM$4="借方残",AM342-AK693,AK693+AM342),AM342))</f>
        <v>0</v>
      </c>
      <c r="AO693" s="105" t="str">
        <f aca="false">IF($AO$3="","",IF(OR(AG693=$AO$3,AJ693=$AO$3),1,""))</f>
        <v/>
      </c>
      <c r="AP693" s="105" t="str">
        <f aca="false">IF(AO693=1,COUNTIF($AO$6:AO693,"=1"),"")</f>
        <v/>
      </c>
      <c r="AQ693" s="106" t="str">
        <f aca="false">IF($AO$3="","",IF(AG693=$AO$3,"借",IF(AJ693=$AO$3,"貸","")))</f>
        <v/>
      </c>
    </row>
    <row r="694" customFormat="false" ht="12" hidden="false" customHeight="false" outlineLevel="0" collapsed="false">
      <c r="AA694" s="52" t="n">
        <v>689</v>
      </c>
      <c r="AC694" s="52"/>
      <c r="AD694" s="94" t="str">
        <f aca="false">IF(AC694&lt;&gt;"",VLOOKUP(AC694,$P$5:W$120,8,0),"")</f>
        <v/>
      </c>
      <c r="AF694" s="52" t="str">
        <f aca="false">IF(ISERROR(VALUE(MID(AD694,1,3))),"",VALUE(MID(VLOOKUP(VALUE(MID(AD694,1,3)),$P$5:$W$120,4,0),1,3)))</f>
        <v/>
      </c>
      <c r="AG694" s="94" t="str">
        <f aca="false">IF(AF694&lt;&gt;"",VLOOKUP(AF694,$B$5:$L$106,11,0),"")</f>
        <v/>
      </c>
      <c r="AH694" s="88"/>
      <c r="AI694" s="52" t="str">
        <f aca="false">IF(ISERR(VALUE(MID(AD694,1,3))),"",VALUE(MID(VLOOKUP(VALUE(MID(AD694,1,3)),$P$5:$W$120,6,0),1,3)))</f>
        <v/>
      </c>
      <c r="AJ694" s="94" t="str">
        <f aca="false">IF(AI694&lt;&gt;"",VLOOKUP(AI694,$B$5:$L$106,11,0),"")</f>
        <v/>
      </c>
      <c r="AK694" s="102" t="n">
        <f aca="false">AH694</f>
        <v>0</v>
      </c>
      <c r="AM694" s="103" t="n">
        <f aca="false">IF(AG694=$AM$3,IF($AM$4="借方残",AH694+AM343,AM343-AH694),IF(AJ694=$AM$3,IF($AM$4="借方残",AM343-AK694,AK694+AM343),AM343))</f>
        <v>0</v>
      </c>
      <c r="AO694" s="105" t="str">
        <f aca="false">IF($AO$3="","",IF(OR(AG694=$AO$3,AJ694=$AO$3),1,""))</f>
        <v/>
      </c>
      <c r="AP694" s="105" t="str">
        <f aca="false">IF(AO694=1,COUNTIF($AO$6:AO694,"=1"),"")</f>
        <v/>
      </c>
      <c r="AQ694" s="106" t="str">
        <f aca="false">IF($AO$3="","",IF(AG694=$AO$3,"借",IF(AJ694=$AO$3,"貸","")))</f>
        <v/>
      </c>
    </row>
    <row r="695" customFormat="false" ht="12" hidden="false" customHeight="false" outlineLevel="0" collapsed="false">
      <c r="AA695" s="52" t="n">
        <v>690</v>
      </c>
      <c r="AC695" s="52"/>
      <c r="AD695" s="94" t="str">
        <f aca="false">IF(AC695&lt;&gt;"",VLOOKUP(AC695,$P$5:W$120,8,0),"")</f>
        <v/>
      </c>
      <c r="AF695" s="52" t="str">
        <f aca="false">IF(ISERROR(VALUE(MID(AD695,1,3))),"",VALUE(MID(VLOOKUP(VALUE(MID(AD695,1,3)),$P$5:$W$120,4,0),1,3)))</f>
        <v/>
      </c>
      <c r="AG695" s="94" t="str">
        <f aca="false">IF(AF695&lt;&gt;"",VLOOKUP(AF695,$B$5:$L$106,11,0),"")</f>
        <v/>
      </c>
      <c r="AH695" s="88"/>
      <c r="AI695" s="52" t="str">
        <f aca="false">IF(ISERR(VALUE(MID(AD695,1,3))),"",VALUE(MID(VLOOKUP(VALUE(MID(AD695,1,3)),$P$5:$W$120,6,0),1,3)))</f>
        <v/>
      </c>
      <c r="AJ695" s="94" t="str">
        <f aca="false">IF(AI695&lt;&gt;"",VLOOKUP(AI695,$B$5:$L$106,11,0),"")</f>
        <v/>
      </c>
      <c r="AK695" s="102" t="n">
        <f aca="false">AH695</f>
        <v>0</v>
      </c>
      <c r="AM695" s="103" t="n">
        <f aca="false">IF(AG695=$AM$3,IF($AM$4="借方残",AH695+AM344,AM344-AH695),IF(AJ695=$AM$3,IF($AM$4="借方残",AM344-AK695,AK695+AM344),AM344))</f>
        <v>0</v>
      </c>
      <c r="AO695" s="105" t="str">
        <f aca="false">IF($AO$3="","",IF(OR(AG695=$AO$3,AJ695=$AO$3),1,""))</f>
        <v/>
      </c>
      <c r="AP695" s="105" t="str">
        <f aca="false">IF(AO695=1,COUNTIF($AO$6:AO695,"=1"),"")</f>
        <v/>
      </c>
      <c r="AQ695" s="106" t="str">
        <f aca="false">IF($AO$3="","",IF(AG695=$AO$3,"借",IF(AJ695=$AO$3,"貸","")))</f>
        <v/>
      </c>
    </row>
    <row r="696" customFormat="false" ht="12" hidden="false" customHeight="false" outlineLevel="0" collapsed="false">
      <c r="AA696" s="52" t="n">
        <v>691</v>
      </c>
      <c r="AC696" s="52"/>
      <c r="AD696" s="94" t="str">
        <f aca="false">IF(AC696&lt;&gt;"",VLOOKUP(AC696,$P$5:W$120,8,0),"")</f>
        <v/>
      </c>
      <c r="AF696" s="52" t="str">
        <f aca="false">IF(ISERROR(VALUE(MID(AD696,1,3))),"",VALUE(MID(VLOOKUP(VALUE(MID(AD696,1,3)),$P$5:$W$120,4,0),1,3)))</f>
        <v/>
      </c>
      <c r="AG696" s="94" t="str">
        <f aca="false">IF(AF696&lt;&gt;"",VLOOKUP(AF696,$B$5:$L$106,11,0),"")</f>
        <v/>
      </c>
      <c r="AH696" s="88"/>
      <c r="AI696" s="52" t="str">
        <f aca="false">IF(ISERR(VALUE(MID(AD696,1,3))),"",VALUE(MID(VLOOKUP(VALUE(MID(AD696,1,3)),$P$5:$W$120,6,0),1,3)))</f>
        <v/>
      </c>
      <c r="AJ696" s="94" t="str">
        <f aca="false">IF(AI696&lt;&gt;"",VLOOKUP(AI696,$B$5:$L$106,11,0),"")</f>
        <v/>
      </c>
      <c r="AK696" s="102" t="n">
        <f aca="false">AH696</f>
        <v>0</v>
      </c>
      <c r="AM696" s="103" t="n">
        <f aca="false">IF(AG696=$AM$3,IF($AM$4="借方残",AH696+AM345,AM345-AH696),IF(AJ696=$AM$3,IF($AM$4="借方残",AM345-AK696,AK696+AM345),AM345))</f>
        <v>0</v>
      </c>
      <c r="AO696" s="105" t="str">
        <f aca="false">IF($AO$3="","",IF(OR(AG696=$AO$3,AJ696=$AO$3),1,""))</f>
        <v/>
      </c>
      <c r="AP696" s="105" t="str">
        <f aca="false">IF(AO696=1,COUNTIF($AO$6:AO696,"=1"),"")</f>
        <v/>
      </c>
      <c r="AQ696" s="106" t="str">
        <f aca="false">IF($AO$3="","",IF(AG696=$AO$3,"借",IF(AJ696=$AO$3,"貸","")))</f>
        <v/>
      </c>
    </row>
    <row r="697" customFormat="false" ht="12" hidden="false" customHeight="false" outlineLevel="0" collapsed="false">
      <c r="AA697" s="52" t="n">
        <v>692</v>
      </c>
      <c r="AC697" s="52"/>
      <c r="AD697" s="94" t="str">
        <f aca="false">IF(AC697&lt;&gt;"",VLOOKUP(AC697,$P$5:W$120,8,0),"")</f>
        <v/>
      </c>
      <c r="AF697" s="52" t="str">
        <f aca="false">IF(ISERROR(VALUE(MID(AD697,1,3))),"",VALUE(MID(VLOOKUP(VALUE(MID(AD697,1,3)),$P$5:$W$120,4,0),1,3)))</f>
        <v/>
      </c>
      <c r="AG697" s="94" t="str">
        <f aca="false">IF(AF697&lt;&gt;"",VLOOKUP(AF697,$B$5:$L$106,11,0),"")</f>
        <v/>
      </c>
      <c r="AH697" s="88"/>
      <c r="AI697" s="52" t="str">
        <f aca="false">IF(ISERR(VALUE(MID(AD697,1,3))),"",VALUE(MID(VLOOKUP(VALUE(MID(AD697,1,3)),$P$5:$W$120,6,0),1,3)))</f>
        <v/>
      </c>
      <c r="AJ697" s="94" t="str">
        <f aca="false">IF(AI697&lt;&gt;"",VLOOKUP(AI697,$B$5:$L$106,11,0),"")</f>
        <v/>
      </c>
      <c r="AK697" s="102" t="n">
        <f aca="false">AH697</f>
        <v>0</v>
      </c>
      <c r="AM697" s="103" t="n">
        <f aca="false">IF(AG697=$AM$3,IF($AM$4="借方残",AH697+AM346,AM346-AH697),IF(AJ697=$AM$3,IF($AM$4="借方残",AM346-AK697,AK697+AM346),AM346))</f>
        <v>0</v>
      </c>
      <c r="AO697" s="105" t="str">
        <f aca="false">IF($AO$3="","",IF(OR(AG697=$AO$3,AJ697=$AO$3),1,""))</f>
        <v/>
      </c>
      <c r="AP697" s="105" t="str">
        <f aca="false">IF(AO697=1,COUNTIF($AO$6:AO697,"=1"),"")</f>
        <v/>
      </c>
      <c r="AQ697" s="106" t="str">
        <f aca="false">IF($AO$3="","",IF(AG697=$AO$3,"借",IF(AJ697=$AO$3,"貸","")))</f>
        <v/>
      </c>
    </row>
    <row r="698" customFormat="false" ht="12" hidden="false" customHeight="false" outlineLevel="0" collapsed="false">
      <c r="AA698" s="52" t="n">
        <v>693</v>
      </c>
      <c r="AC698" s="52"/>
      <c r="AD698" s="94" t="str">
        <f aca="false">IF(AC698&lt;&gt;"",VLOOKUP(AC698,$P$5:W$120,8,0),"")</f>
        <v/>
      </c>
      <c r="AF698" s="52" t="str">
        <f aca="false">IF(ISERROR(VALUE(MID(AD698,1,3))),"",VALUE(MID(VLOOKUP(VALUE(MID(AD698,1,3)),$P$5:$W$120,4,0),1,3)))</f>
        <v/>
      </c>
      <c r="AG698" s="94" t="str">
        <f aca="false">IF(AF698&lt;&gt;"",VLOOKUP(AF698,$B$5:$L$106,11,0),"")</f>
        <v/>
      </c>
      <c r="AH698" s="88"/>
      <c r="AI698" s="52" t="str">
        <f aca="false">IF(ISERR(VALUE(MID(AD698,1,3))),"",VALUE(MID(VLOOKUP(VALUE(MID(AD698,1,3)),$P$5:$W$120,6,0),1,3)))</f>
        <v/>
      </c>
      <c r="AJ698" s="94" t="str">
        <f aca="false">IF(AI698&lt;&gt;"",VLOOKUP(AI698,$B$5:$L$106,11,0),"")</f>
        <v/>
      </c>
      <c r="AK698" s="102" t="n">
        <f aca="false">AH698</f>
        <v>0</v>
      </c>
      <c r="AM698" s="103" t="n">
        <f aca="false">IF(AG698=$AM$3,IF($AM$4="借方残",AH698+AM347,AM347-AH698),IF(AJ698=$AM$3,IF($AM$4="借方残",AM347-AK698,AK698+AM347),AM347))</f>
        <v>0</v>
      </c>
      <c r="AO698" s="105" t="str">
        <f aca="false">IF($AO$3="","",IF(OR(AG698=$AO$3,AJ698=$AO$3),1,""))</f>
        <v/>
      </c>
      <c r="AP698" s="105" t="str">
        <f aca="false">IF(AO698=1,COUNTIF($AO$6:AO698,"=1"),"")</f>
        <v/>
      </c>
      <c r="AQ698" s="106" t="str">
        <f aca="false">IF($AO$3="","",IF(AG698=$AO$3,"借",IF(AJ698=$AO$3,"貸","")))</f>
        <v/>
      </c>
    </row>
    <row r="699" customFormat="false" ht="12" hidden="false" customHeight="false" outlineLevel="0" collapsed="false">
      <c r="AA699" s="52" t="n">
        <v>694</v>
      </c>
      <c r="AC699" s="52"/>
      <c r="AD699" s="94" t="str">
        <f aca="false">IF(AC699&lt;&gt;"",VLOOKUP(AC699,$P$5:W$120,8,0),"")</f>
        <v/>
      </c>
      <c r="AF699" s="52" t="str">
        <f aca="false">IF(ISERROR(VALUE(MID(AD699,1,3))),"",VALUE(MID(VLOOKUP(VALUE(MID(AD699,1,3)),$P$5:$W$120,4,0),1,3)))</f>
        <v/>
      </c>
      <c r="AG699" s="94" t="str">
        <f aca="false">IF(AF699&lt;&gt;"",VLOOKUP(AF699,$B$5:$L$106,11,0),"")</f>
        <v/>
      </c>
      <c r="AH699" s="88"/>
      <c r="AI699" s="52" t="str">
        <f aca="false">IF(ISERR(VALUE(MID(AD699,1,3))),"",VALUE(MID(VLOOKUP(VALUE(MID(AD699,1,3)),$P$5:$W$120,6,0),1,3)))</f>
        <v/>
      </c>
      <c r="AJ699" s="94" t="str">
        <f aca="false">IF(AI699&lt;&gt;"",VLOOKUP(AI699,$B$5:$L$106,11,0),"")</f>
        <v/>
      </c>
      <c r="AK699" s="102" t="n">
        <f aca="false">AH699</f>
        <v>0</v>
      </c>
      <c r="AM699" s="103" t="n">
        <f aca="false">IF(AG699=$AM$3,IF($AM$4="借方残",AH699+AM348,AM348-AH699),IF(AJ699=$AM$3,IF($AM$4="借方残",AM348-AK699,AK699+AM348),AM348))</f>
        <v>0</v>
      </c>
      <c r="AO699" s="105" t="str">
        <f aca="false">IF($AO$3="","",IF(OR(AG699=$AO$3,AJ699=$AO$3),1,""))</f>
        <v/>
      </c>
      <c r="AP699" s="105" t="str">
        <f aca="false">IF(AO699=1,COUNTIF($AO$6:AO699,"=1"),"")</f>
        <v/>
      </c>
      <c r="AQ699" s="106" t="str">
        <f aca="false">IF($AO$3="","",IF(AG699=$AO$3,"借",IF(AJ699=$AO$3,"貸","")))</f>
        <v/>
      </c>
    </row>
    <row r="700" customFormat="false" ht="12" hidden="false" customHeight="false" outlineLevel="0" collapsed="false">
      <c r="AA700" s="52" t="n">
        <v>695</v>
      </c>
      <c r="AC700" s="52"/>
      <c r="AD700" s="94" t="str">
        <f aca="false">IF(AC700&lt;&gt;"",VLOOKUP(AC700,$P$5:W$120,8,0),"")</f>
        <v/>
      </c>
      <c r="AF700" s="52" t="str">
        <f aca="false">IF(ISERROR(VALUE(MID(AD700,1,3))),"",VALUE(MID(VLOOKUP(VALUE(MID(AD700,1,3)),$P$5:$W$120,4,0),1,3)))</f>
        <v/>
      </c>
      <c r="AG700" s="94" t="str">
        <f aca="false">IF(AF700&lt;&gt;"",VLOOKUP(AF700,$B$5:$L$106,11,0),"")</f>
        <v/>
      </c>
      <c r="AH700" s="88"/>
      <c r="AI700" s="52" t="str">
        <f aca="false">IF(ISERR(VALUE(MID(AD700,1,3))),"",VALUE(MID(VLOOKUP(VALUE(MID(AD700,1,3)),$P$5:$W$120,6,0),1,3)))</f>
        <v/>
      </c>
      <c r="AJ700" s="94" t="str">
        <f aca="false">IF(AI700&lt;&gt;"",VLOOKUP(AI700,$B$5:$L$106,11,0),"")</f>
        <v/>
      </c>
      <c r="AK700" s="102" t="n">
        <f aca="false">AH700</f>
        <v>0</v>
      </c>
      <c r="AM700" s="103" t="n">
        <f aca="false">IF(AG700=$AM$3,IF($AM$4="借方残",AH700+AM349,AM349-AH700),IF(AJ700=$AM$3,IF($AM$4="借方残",AM349-AK700,AK700+AM349),AM349))</f>
        <v>0</v>
      </c>
      <c r="AO700" s="105" t="str">
        <f aca="false">IF($AO$3="","",IF(OR(AG700=$AO$3,AJ700=$AO$3),1,""))</f>
        <v/>
      </c>
      <c r="AP700" s="105" t="str">
        <f aca="false">IF(AO700=1,COUNTIF($AO$6:AO700,"=1"),"")</f>
        <v/>
      </c>
      <c r="AQ700" s="106" t="str">
        <f aca="false">IF($AO$3="","",IF(AG700=$AO$3,"借",IF(AJ700=$AO$3,"貸","")))</f>
        <v/>
      </c>
    </row>
    <row r="701" customFormat="false" ht="12" hidden="false" customHeight="false" outlineLevel="0" collapsed="false">
      <c r="AA701" s="52" t="n">
        <v>696</v>
      </c>
      <c r="AC701" s="52"/>
      <c r="AD701" s="94" t="str">
        <f aca="false">IF(AC701&lt;&gt;"",VLOOKUP(AC701,$P$5:W$120,8,0),"")</f>
        <v/>
      </c>
      <c r="AF701" s="52" t="str">
        <f aca="false">IF(ISERROR(VALUE(MID(AD701,1,3))),"",VALUE(MID(VLOOKUP(VALUE(MID(AD701,1,3)),$P$5:$W$120,4,0),1,3)))</f>
        <v/>
      </c>
      <c r="AG701" s="94" t="str">
        <f aca="false">IF(AF701&lt;&gt;"",VLOOKUP(AF701,$B$5:$L$106,11,0),"")</f>
        <v/>
      </c>
      <c r="AH701" s="88"/>
      <c r="AI701" s="52" t="str">
        <f aca="false">IF(ISERR(VALUE(MID(AD701,1,3))),"",VALUE(MID(VLOOKUP(VALUE(MID(AD701,1,3)),$P$5:$W$120,6,0),1,3)))</f>
        <v/>
      </c>
      <c r="AJ701" s="94" t="str">
        <f aca="false">IF(AI701&lt;&gt;"",VLOOKUP(AI701,$B$5:$L$106,11,0),"")</f>
        <v/>
      </c>
      <c r="AK701" s="102" t="n">
        <f aca="false">AH701</f>
        <v>0</v>
      </c>
      <c r="AM701" s="103" t="n">
        <f aca="false">IF(AG701=$AM$3,IF($AM$4="借方残",AH701+AM350,AM350-AH701),IF(AJ701=$AM$3,IF($AM$4="借方残",AM350-AK701,AK701+AM350),AM350))</f>
        <v>0</v>
      </c>
      <c r="AO701" s="105" t="str">
        <f aca="false">IF($AO$3="","",IF(OR(AG701=$AO$3,AJ701=$AO$3),1,""))</f>
        <v/>
      </c>
      <c r="AP701" s="105" t="str">
        <f aca="false">IF(AO701=1,COUNTIF($AO$6:AO701,"=1"),"")</f>
        <v/>
      </c>
      <c r="AQ701" s="106" t="str">
        <f aca="false">IF($AO$3="","",IF(AG701=$AO$3,"借",IF(AJ701=$AO$3,"貸","")))</f>
        <v/>
      </c>
    </row>
    <row r="702" customFormat="false" ht="12" hidden="false" customHeight="false" outlineLevel="0" collapsed="false">
      <c r="AA702" s="52" t="n">
        <v>697</v>
      </c>
      <c r="AC702" s="52"/>
      <c r="AD702" s="94" t="str">
        <f aca="false">IF(AC702&lt;&gt;"",VLOOKUP(AC702,$P$5:W$120,8,0),"")</f>
        <v/>
      </c>
      <c r="AF702" s="52" t="str">
        <f aca="false">IF(ISERROR(VALUE(MID(AD702,1,3))),"",VALUE(MID(VLOOKUP(VALUE(MID(AD702,1,3)),$P$5:$W$120,4,0),1,3)))</f>
        <v/>
      </c>
      <c r="AG702" s="94" t="str">
        <f aca="false">IF(AF702&lt;&gt;"",VLOOKUP(AF702,$B$5:$L$106,11,0),"")</f>
        <v/>
      </c>
      <c r="AH702" s="88"/>
      <c r="AI702" s="52" t="str">
        <f aca="false">IF(ISERR(VALUE(MID(AD702,1,3))),"",VALUE(MID(VLOOKUP(VALUE(MID(AD702,1,3)),$P$5:$W$120,6,0),1,3)))</f>
        <v/>
      </c>
      <c r="AJ702" s="94" t="str">
        <f aca="false">IF(AI702&lt;&gt;"",VLOOKUP(AI702,$B$5:$L$106,11,0),"")</f>
        <v/>
      </c>
      <c r="AK702" s="102" t="n">
        <f aca="false">AH702</f>
        <v>0</v>
      </c>
      <c r="AM702" s="103" t="n">
        <f aca="false">IF(AG702=$AM$3,IF($AM$4="借方残",AH702+AM351,AM351-AH702),IF(AJ702=$AM$3,IF($AM$4="借方残",AM351-AK702,AK702+AM351),AM351))</f>
        <v>0</v>
      </c>
      <c r="AO702" s="105" t="str">
        <f aca="false">IF($AO$3="","",IF(OR(AG702=$AO$3,AJ702=$AO$3),1,""))</f>
        <v/>
      </c>
      <c r="AP702" s="105" t="str">
        <f aca="false">IF(AO702=1,COUNTIF($AO$6:AO702,"=1"),"")</f>
        <v/>
      </c>
      <c r="AQ702" s="106" t="str">
        <f aca="false">IF($AO$3="","",IF(AG702=$AO$3,"借",IF(AJ702=$AO$3,"貸","")))</f>
        <v/>
      </c>
    </row>
    <row r="703" customFormat="false" ht="12" hidden="false" customHeight="false" outlineLevel="0" collapsed="false">
      <c r="AA703" s="52" t="n">
        <v>698</v>
      </c>
      <c r="AC703" s="52"/>
      <c r="AD703" s="94" t="str">
        <f aca="false">IF(AC703&lt;&gt;"",VLOOKUP(AC703,$P$5:W$120,8,0),"")</f>
        <v/>
      </c>
      <c r="AF703" s="52" t="str">
        <f aca="false">IF(ISERROR(VALUE(MID(AD703,1,3))),"",VALUE(MID(VLOOKUP(VALUE(MID(AD703,1,3)),$P$5:$W$120,4,0),1,3)))</f>
        <v/>
      </c>
      <c r="AG703" s="94" t="str">
        <f aca="false">IF(AF703&lt;&gt;"",VLOOKUP(AF703,$B$5:$L$106,11,0),"")</f>
        <v/>
      </c>
      <c r="AH703" s="88"/>
      <c r="AI703" s="52" t="str">
        <f aca="false">IF(ISERR(VALUE(MID(AD703,1,3))),"",VALUE(MID(VLOOKUP(VALUE(MID(AD703,1,3)),$P$5:$W$120,6,0),1,3)))</f>
        <v/>
      </c>
      <c r="AJ703" s="94" t="str">
        <f aca="false">IF(AI703&lt;&gt;"",VLOOKUP(AI703,$B$5:$L$106,11,0),"")</f>
        <v/>
      </c>
      <c r="AK703" s="102" t="n">
        <f aca="false">AH703</f>
        <v>0</v>
      </c>
      <c r="AM703" s="103" t="n">
        <f aca="false">IF(AG703=$AM$3,IF($AM$4="借方残",AH703+AM352,AM352-AH703),IF(AJ703=$AM$3,IF($AM$4="借方残",AM352-AK703,AK703+AM352),AM352))</f>
        <v>0</v>
      </c>
      <c r="AO703" s="105" t="str">
        <f aca="false">IF($AO$3="","",IF(OR(AG703=$AO$3,AJ703=$AO$3),1,""))</f>
        <v/>
      </c>
      <c r="AP703" s="105" t="str">
        <f aca="false">IF(AO703=1,COUNTIF($AO$6:AO703,"=1"),"")</f>
        <v/>
      </c>
      <c r="AQ703" s="106" t="str">
        <f aca="false">IF($AO$3="","",IF(AG703=$AO$3,"借",IF(AJ703=$AO$3,"貸","")))</f>
        <v/>
      </c>
    </row>
    <row r="704" customFormat="false" ht="12" hidden="false" customHeight="false" outlineLevel="0" collapsed="false">
      <c r="AA704" s="52" t="n">
        <v>699</v>
      </c>
      <c r="AC704" s="52"/>
      <c r="AD704" s="94" t="str">
        <f aca="false">IF(AC704&lt;&gt;"",VLOOKUP(AC704,$P$5:W$120,8,0),"")</f>
        <v/>
      </c>
      <c r="AF704" s="52" t="str">
        <f aca="false">IF(ISERROR(VALUE(MID(AD704,1,3))),"",VALUE(MID(VLOOKUP(VALUE(MID(AD704,1,3)),$P$5:$W$120,4,0),1,3)))</f>
        <v/>
      </c>
      <c r="AG704" s="94" t="str">
        <f aca="false">IF(AF704&lt;&gt;"",VLOOKUP(AF704,$B$5:$L$106,11,0),"")</f>
        <v/>
      </c>
      <c r="AH704" s="88"/>
      <c r="AI704" s="52" t="str">
        <f aca="false">IF(ISERR(VALUE(MID(AD704,1,3))),"",VALUE(MID(VLOOKUP(VALUE(MID(AD704,1,3)),$P$5:$W$120,6,0),1,3)))</f>
        <v/>
      </c>
      <c r="AJ704" s="94" t="str">
        <f aca="false">IF(AI704&lt;&gt;"",VLOOKUP(AI704,$B$5:$L$106,11,0),"")</f>
        <v/>
      </c>
      <c r="AK704" s="102" t="n">
        <f aca="false">AH704</f>
        <v>0</v>
      </c>
      <c r="AM704" s="103" t="n">
        <f aca="false">IF(AG704=$AM$3,IF($AM$4="借方残",AH704+AM353,AM353-AH704),IF(AJ704=$AM$3,IF($AM$4="借方残",AM353-AK704,AK704+AM353),AM353))</f>
        <v>0</v>
      </c>
      <c r="AO704" s="105" t="str">
        <f aca="false">IF($AO$3="","",IF(OR(AG704=$AO$3,AJ704=$AO$3),1,""))</f>
        <v/>
      </c>
      <c r="AP704" s="105" t="str">
        <f aca="false">IF(AO704=1,COUNTIF($AO$6:AO704,"=1"),"")</f>
        <v/>
      </c>
      <c r="AQ704" s="106" t="str">
        <f aca="false">IF($AO$3="","",IF(AG704=$AO$3,"借",IF(AJ704=$AO$3,"貸","")))</f>
        <v/>
      </c>
    </row>
    <row r="705" customFormat="false" ht="12" hidden="false" customHeight="false" outlineLevel="0" collapsed="false">
      <c r="AA705" s="52" t="n">
        <v>700</v>
      </c>
      <c r="AC705" s="52"/>
      <c r="AD705" s="94" t="str">
        <f aca="false">IF(AC705&lt;&gt;"",VLOOKUP(AC705,$P$5:W$120,8,0),"")</f>
        <v/>
      </c>
      <c r="AF705" s="52" t="str">
        <f aca="false">IF(ISERROR(VALUE(MID(AD705,1,3))),"",VALUE(MID(VLOOKUP(VALUE(MID(AD705,1,3)),$P$5:$W$120,4,0),1,3)))</f>
        <v/>
      </c>
      <c r="AG705" s="94" t="str">
        <f aca="false">IF(AF705&lt;&gt;"",VLOOKUP(AF705,$B$5:$L$106,11,0),"")</f>
        <v/>
      </c>
      <c r="AH705" s="88"/>
      <c r="AI705" s="52" t="str">
        <f aca="false">IF(ISERR(VALUE(MID(AD705,1,3))),"",VALUE(MID(VLOOKUP(VALUE(MID(AD705,1,3)),$P$5:$W$120,6,0),1,3)))</f>
        <v/>
      </c>
      <c r="AJ705" s="94" t="str">
        <f aca="false">IF(AI705&lt;&gt;"",VLOOKUP(AI705,$B$5:$L$106,11,0),"")</f>
        <v/>
      </c>
      <c r="AK705" s="102" t="n">
        <f aca="false">AH705</f>
        <v>0</v>
      </c>
      <c r="AM705" s="103" t="n">
        <f aca="false">IF(AG705=$AM$3,IF($AM$4="借方残",AH705+AM354,AM354-AH705),IF(AJ705=$AM$3,IF($AM$4="借方残",AM354-AK705,AK705+AM354),AM354))</f>
        <v>0</v>
      </c>
      <c r="AO705" s="105" t="str">
        <f aca="false">IF($AO$3="","",IF(OR(AG705=$AO$3,AJ705=$AO$3),1,""))</f>
        <v/>
      </c>
      <c r="AP705" s="105" t="str">
        <f aca="false">IF(AO705=1,COUNTIF($AO$6:AO705,"=1"),"")</f>
        <v/>
      </c>
      <c r="AQ705" s="106" t="str">
        <f aca="false">IF($AO$3="","",IF(AG705=$AO$3,"借",IF(AJ705=$AO$3,"貸","")))</f>
        <v/>
      </c>
    </row>
    <row r="706" customFormat="false" ht="12" hidden="false" customHeight="false" outlineLevel="0" collapsed="false">
      <c r="AA706" s="52" t="n">
        <v>701</v>
      </c>
      <c r="AC706" s="52"/>
      <c r="AD706" s="94" t="str">
        <f aca="false">IF(AC706&lt;&gt;"",VLOOKUP(AC706,$P$5:W$120,8,0),"")</f>
        <v/>
      </c>
      <c r="AF706" s="52" t="str">
        <f aca="false">IF(ISERROR(VALUE(MID(AD706,1,3))),"",VALUE(MID(VLOOKUP(VALUE(MID(AD706,1,3)),$P$5:$W$120,4,0),1,3)))</f>
        <v/>
      </c>
      <c r="AG706" s="94" t="str">
        <f aca="false">IF(AF706&lt;&gt;"",VLOOKUP(AF706,$B$5:$L$106,11,0),"")</f>
        <v/>
      </c>
      <c r="AH706" s="88"/>
      <c r="AI706" s="52" t="str">
        <f aca="false">IF(ISERR(VALUE(MID(AD706,1,3))),"",VALUE(MID(VLOOKUP(VALUE(MID(AD706,1,3)),$P$5:$W$120,6,0),1,3)))</f>
        <v/>
      </c>
      <c r="AJ706" s="94" t="str">
        <f aca="false">IF(AI706&lt;&gt;"",VLOOKUP(AI706,$B$5:$L$106,11,0),"")</f>
        <v/>
      </c>
      <c r="AK706" s="102" t="n">
        <f aca="false">AH706</f>
        <v>0</v>
      </c>
      <c r="AM706" s="103" t="n">
        <f aca="false">IF(AG706=$AM$3,IF($AM$4="借方残",AH706+AM355,AM355-AH706),IF(AJ706=$AM$3,IF($AM$4="借方残",AM355-AK706,AK706+AM355),AM355))</f>
        <v>0</v>
      </c>
      <c r="AO706" s="105" t="str">
        <f aca="false">IF($AO$3="","",IF(OR(AG706=$AO$3,AJ706=$AO$3),1,""))</f>
        <v/>
      </c>
      <c r="AP706" s="105" t="str">
        <f aca="false">IF(AO706=1,COUNTIF($AO$6:AO706,"=1"),"")</f>
        <v/>
      </c>
      <c r="AQ706" s="106" t="str">
        <f aca="false">IF($AO$3="","",IF(AG706=$AO$3,"借",IF(AJ706=$AO$3,"貸","")))</f>
        <v/>
      </c>
    </row>
    <row r="707" customFormat="false" ht="12" hidden="false" customHeight="false" outlineLevel="0" collapsed="false">
      <c r="AA707" s="52" t="n">
        <v>702</v>
      </c>
      <c r="AC707" s="52"/>
      <c r="AD707" s="94" t="str">
        <f aca="false">IF(AC707&lt;&gt;"",VLOOKUP(AC707,$P$5:W$120,8,0),"")</f>
        <v/>
      </c>
      <c r="AF707" s="52" t="str">
        <f aca="false">IF(ISERROR(VALUE(MID(AD707,1,3))),"",VALUE(MID(VLOOKUP(VALUE(MID(AD707,1,3)),$P$5:$W$120,4,0),1,3)))</f>
        <v/>
      </c>
      <c r="AG707" s="94" t="str">
        <f aca="false">IF(AF707&lt;&gt;"",VLOOKUP(AF707,$B$5:$L$106,11,0),"")</f>
        <v/>
      </c>
      <c r="AH707" s="88"/>
      <c r="AI707" s="52" t="str">
        <f aca="false">IF(ISERR(VALUE(MID(AD707,1,3))),"",VALUE(MID(VLOOKUP(VALUE(MID(AD707,1,3)),$P$5:$W$120,6,0),1,3)))</f>
        <v/>
      </c>
      <c r="AJ707" s="94" t="str">
        <f aca="false">IF(AI707&lt;&gt;"",VLOOKUP(AI707,$B$5:$L$106,11,0),"")</f>
        <v/>
      </c>
      <c r="AK707" s="102" t="n">
        <f aca="false">AH707</f>
        <v>0</v>
      </c>
      <c r="AM707" s="103" t="n">
        <f aca="false">IF(AG707=$AM$3,IF($AM$4="借方残",AH707+AM356,AM356-AH707),IF(AJ707=$AM$3,IF($AM$4="借方残",AM356-AK707,AK707+AM356),AM356))</f>
        <v>0</v>
      </c>
      <c r="AO707" s="105" t="str">
        <f aca="false">IF($AO$3="","",IF(OR(AG707=$AO$3,AJ707=$AO$3),1,""))</f>
        <v/>
      </c>
      <c r="AP707" s="105" t="str">
        <f aca="false">IF(AO707=1,COUNTIF($AO$6:AO707,"=1"),"")</f>
        <v/>
      </c>
      <c r="AQ707" s="106" t="str">
        <f aca="false">IF($AO$3="","",IF(AG707=$AO$3,"借",IF(AJ707=$AO$3,"貸","")))</f>
        <v/>
      </c>
    </row>
    <row r="708" customFormat="false" ht="12" hidden="false" customHeight="false" outlineLevel="0" collapsed="false">
      <c r="AA708" s="52" t="n">
        <v>703</v>
      </c>
      <c r="AC708" s="52"/>
      <c r="AD708" s="94" t="str">
        <f aca="false">IF(AC708&lt;&gt;"",VLOOKUP(AC708,$P$5:W$120,8,0),"")</f>
        <v/>
      </c>
      <c r="AF708" s="52" t="str">
        <f aca="false">IF(ISERROR(VALUE(MID(AD708,1,3))),"",VALUE(MID(VLOOKUP(VALUE(MID(AD708,1,3)),$P$5:$W$120,4,0),1,3)))</f>
        <v/>
      </c>
      <c r="AG708" s="94" t="str">
        <f aca="false">IF(AF708&lt;&gt;"",VLOOKUP(AF708,$B$5:$L$106,11,0),"")</f>
        <v/>
      </c>
      <c r="AH708" s="88"/>
      <c r="AI708" s="52" t="str">
        <f aca="false">IF(ISERR(VALUE(MID(AD708,1,3))),"",VALUE(MID(VLOOKUP(VALUE(MID(AD708,1,3)),$P$5:$W$120,6,0),1,3)))</f>
        <v/>
      </c>
      <c r="AJ708" s="94" t="str">
        <f aca="false">IF(AI708&lt;&gt;"",VLOOKUP(AI708,$B$5:$L$106,11,0),"")</f>
        <v/>
      </c>
      <c r="AK708" s="102" t="n">
        <f aca="false">AH708</f>
        <v>0</v>
      </c>
      <c r="AM708" s="103" t="n">
        <f aca="false">IF(AG708=$AM$3,IF($AM$4="借方残",AH708+AM357,AM357-AH708),IF(AJ708=$AM$3,IF($AM$4="借方残",AM357-AK708,AK708+AM357),AM357))</f>
        <v>0</v>
      </c>
      <c r="AO708" s="105" t="str">
        <f aca="false">IF($AO$3="","",IF(OR(AG708=$AO$3,AJ708=$AO$3),1,""))</f>
        <v/>
      </c>
      <c r="AP708" s="105" t="str">
        <f aca="false">IF(AO708=1,COUNTIF($AO$6:AO708,"=1"),"")</f>
        <v/>
      </c>
      <c r="AQ708" s="106" t="str">
        <f aca="false">IF($AO$3="","",IF(AG708=$AO$3,"借",IF(AJ708=$AO$3,"貸","")))</f>
        <v/>
      </c>
    </row>
    <row r="709" customFormat="false" ht="12" hidden="false" customHeight="false" outlineLevel="0" collapsed="false">
      <c r="AA709" s="52" t="n">
        <v>704</v>
      </c>
      <c r="AC709" s="52"/>
      <c r="AD709" s="94" t="str">
        <f aca="false">IF(AC709&lt;&gt;"",VLOOKUP(AC709,$P$5:W$120,8,0),"")</f>
        <v/>
      </c>
      <c r="AF709" s="52" t="str">
        <f aca="false">IF(ISERROR(VALUE(MID(AD709,1,3))),"",VALUE(MID(VLOOKUP(VALUE(MID(AD709,1,3)),$P$5:$W$120,4,0),1,3)))</f>
        <v/>
      </c>
      <c r="AG709" s="94" t="str">
        <f aca="false">IF(AF709&lt;&gt;"",VLOOKUP(AF709,$B$5:$L$106,11,0),"")</f>
        <v/>
      </c>
      <c r="AH709" s="88"/>
      <c r="AI709" s="52" t="str">
        <f aca="false">IF(ISERR(VALUE(MID(AD709,1,3))),"",VALUE(MID(VLOOKUP(VALUE(MID(AD709,1,3)),$P$5:$W$120,6,0),1,3)))</f>
        <v/>
      </c>
      <c r="AJ709" s="94" t="str">
        <f aca="false">IF(AI709&lt;&gt;"",VLOOKUP(AI709,$B$5:$L$106,11,0),"")</f>
        <v/>
      </c>
      <c r="AK709" s="102" t="n">
        <f aca="false">AH709</f>
        <v>0</v>
      </c>
      <c r="AM709" s="103" t="n">
        <f aca="false">IF(AG709=$AM$3,IF($AM$4="借方残",AH709+AM358,AM358-AH709),IF(AJ709=$AM$3,IF($AM$4="借方残",AM358-AK709,AK709+AM358),AM358))</f>
        <v>0</v>
      </c>
      <c r="AO709" s="105" t="str">
        <f aca="false">IF($AO$3="","",IF(OR(AG709=$AO$3,AJ709=$AO$3),1,""))</f>
        <v/>
      </c>
      <c r="AP709" s="105" t="str">
        <f aca="false">IF(AO709=1,COUNTIF($AO$6:AO709,"=1"),"")</f>
        <v/>
      </c>
      <c r="AQ709" s="106" t="str">
        <f aca="false">IF($AO$3="","",IF(AG709=$AO$3,"借",IF(AJ709=$AO$3,"貸","")))</f>
        <v/>
      </c>
    </row>
    <row r="710" customFormat="false" ht="12" hidden="false" customHeight="false" outlineLevel="0" collapsed="false">
      <c r="AA710" s="52" t="n">
        <v>705</v>
      </c>
      <c r="AC710" s="52"/>
      <c r="AD710" s="94" t="str">
        <f aca="false">IF(AC710&lt;&gt;"",VLOOKUP(AC710,$P$5:W$120,8,0),"")</f>
        <v/>
      </c>
      <c r="AF710" s="52" t="str">
        <f aca="false">IF(ISERROR(VALUE(MID(AD710,1,3))),"",VALUE(MID(VLOOKUP(VALUE(MID(AD710,1,3)),$P$5:$W$120,4,0),1,3)))</f>
        <v/>
      </c>
      <c r="AG710" s="94" t="str">
        <f aca="false">IF(AF710&lt;&gt;"",VLOOKUP(AF710,$B$5:$L$106,11,0),"")</f>
        <v/>
      </c>
      <c r="AH710" s="88"/>
      <c r="AI710" s="52" t="str">
        <f aca="false">IF(ISERR(VALUE(MID(AD710,1,3))),"",VALUE(MID(VLOOKUP(VALUE(MID(AD710,1,3)),$P$5:$W$120,6,0),1,3)))</f>
        <v/>
      </c>
      <c r="AJ710" s="94" t="str">
        <f aca="false">IF(AI710&lt;&gt;"",VLOOKUP(AI710,$B$5:$L$106,11,0),"")</f>
        <v/>
      </c>
      <c r="AK710" s="102" t="n">
        <f aca="false">AH710</f>
        <v>0</v>
      </c>
      <c r="AM710" s="103" t="n">
        <f aca="false">IF(AG710=$AM$3,IF($AM$4="借方残",AH710+AM359,AM359-AH710),IF(AJ710=$AM$3,IF($AM$4="借方残",AM359-AK710,AK710+AM359),AM359))</f>
        <v>0</v>
      </c>
      <c r="AO710" s="105" t="str">
        <f aca="false">IF($AO$3="","",IF(OR(AG710=$AO$3,AJ710=$AO$3),1,""))</f>
        <v/>
      </c>
      <c r="AP710" s="105" t="str">
        <f aca="false">IF(AO710=1,COUNTIF($AO$6:AO710,"=1"),"")</f>
        <v/>
      </c>
      <c r="AQ710" s="106" t="str">
        <f aca="false">IF($AO$3="","",IF(AG710=$AO$3,"借",IF(AJ710=$AO$3,"貸","")))</f>
        <v/>
      </c>
    </row>
    <row r="711" customFormat="false" ht="12" hidden="false" customHeight="false" outlineLevel="0" collapsed="false">
      <c r="AA711" s="52" t="n">
        <v>706</v>
      </c>
      <c r="AC711" s="52"/>
      <c r="AD711" s="94" t="str">
        <f aca="false">IF(AC711&lt;&gt;"",VLOOKUP(AC711,$P$5:W$120,8,0),"")</f>
        <v/>
      </c>
      <c r="AF711" s="52" t="str">
        <f aca="false">IF(ISERROR(VALUE(MID(AD711,1,3))),"",VALUE(MID(VLOOKUP(VALUE(MID(AD711,1,3)),$P$5:$W$120,4,0),1,3)))</f>
        <v/>
      </c>
      <c r="AG711" s="94" t="str">
        <f aca="false">IF(AF711&lt;&gt;"",VLOOKUP(AF711,$B$5:$L$106,11,0),"")</f>
        <v/>
      </c>
      <c r="AH711" s="88"/>
      <c r="AI711" s="52" t="str">
        <f aca="false">IF(ISERR(VALUE(MID(AD711,1,3))),"",VALUE(MID(VLOOKUP(VALUE(MID(AD711,1,3)),$P$5:$W$120,6,0),1,3)))</f>
        <v/>
      </c>
      <c r="AJ711" s="94" t="str">
        <f aca="false">IF(AI711&lt;&gt;"",VLOOKUP(AI711,$B$5:$L$106,11,0),"")</f>
        <v/>
      </c>
      <c r="AK711" s="102" t="n">
        <f aca="false">AH711</f>
        <v>0</v>
      </c>
      <c r="AM711" s="103" t="n">
        <f aca="false">IF(AG711=$AM$3,IF($AM$4="借方残",AH711+AM360,AM360-AH711),IF(AJ711=$AM$3,IF($AM$4="借方残",AM360-AK711,AK711+AM360),AM360))</f>
        <v>0</v>
      </c>
      <c r="AO711" s="105" t="str">
        <f aca="false">IF($AO$3="","",IF(OR(AG711=$AO$3,AJ711=$AO$3),1,""))</f>
        <v/>
      </c>
      <c r="AP711" s="105" t="str">
        <f aca="false">IF(AO711=1,COUNTIF($AO$6:AO711,"=1"),"")</f>
        <v/>
      </c>
      <c r="AQ711" s="106" t="str">
        <f aca="false">IF($AO$3="","",IF(AG711=$AO$3,"借",IF(AJ711=$AO$3,"貸","")))</f>
        <v/>
      </c>
    </row>
    <row r="712" customFormat="false" ht="12" hidden="false" customHeight="false" outlineLevel="0" collapsed="false">
      <c r="AA712" s="52" t="n">
        <v>707</v>
      </c>
      <c r="AC712" s="52"/>
      <c r="AD712" s="94" t="str">
        <f aca="false">IF(AC712&lt;&gt;"",VLOOKUP(AC712,$P$5:W$120,8,0),"")</f>
        <v/>
      </c>
      <c r="AF712" s="52" t="str">
        <f aca="false">IF(ISERROR(VALUE(MID(AD712,1,3))),"",VALUE(MID(VLOOKUP(VALUE(MID(AD712,1,3)),$P$5:$W$120,4,0),1,3)))</f>
        <v/>
      </c>
      <c r="AG712" s="94" t="str">
        <f aca="false">IF(AF712&lt;&gt;"",VLOOKUP(AF712,$B$5:$L$106,11,0),"")</f>
        <v/>
      </c>
      <c r="AH712" s="88"/>
      <c r="AI712" s="52" t="str">
        <f aca="false">IF(ISERR(VALUE(MID(AD712,1,3))),"",VALUE(MID(VLOOKUP(VALUE(MID(AD712,1,3)),$P$5:$W$120,6,0),1,3)))</f>
        <v/>
      </c>
      <c r="AJ712" s="94" t="str">
        <f aca="false">IF(AI712&lt;&gt;"",VLOOKUP(AI712,$B$5:$L$106,11,0),"")</f>
        <v/>
      </c>
      <c r="AK712" s="102" t="n">
        <f aca="false">AH712</f>
        <v>0</v>
      </c>
      <c r="AM712" s="103" t="n">
        <f aca="false">IF(AG712=$AM$3,IF($AM$4="借方残",AH712+AM361,AM361-AH712),IF(AJ712=$AM$3,IF($AM$4="借方残",AM361-AK712,AK712+AM361),AM361))</f>
        <v>0</v>
      </c>
      <c r="AO712" s="105" t="str">
        <f aca="false">IF($AO$3="","",IF(OR(AG712=$AO$3,AJ712=$AO$3),1,""))</f>
        <v/>
      </c>
      <c r="AP712" s="105" t="str">
        <f aca="false">IF(AO712=1,COUNTIF($AO$6:AO712,"=1"),"")</f>
        <v/>
      </c>
      <c r="AQ712" s="106" t="str">
        <f aca="false">IF($AO$3="","",IF(AG712=$AO$3,"借",IF(AJ712=$AO$3,"貸","")))</f>
        <v/>
      </c>
    </row>
    <row r="713" customFormat="false" ht="12" hidden="false" customHeight="false" outlineLevel="0" collapsed="false">
      <c r="AA713" s="52" t="n">
        <v>708</v>
      </c>
      <c r="AC713" s="52"/>
      <c r="AD713" s="94" t="str">
        <f aca="false">IF(AC713&lt;&gt;"",VLOOKUP(AC713,$P$5:W$120,8,0),"")</f>
        <v/>
      </c>
      <c r="AF713" s="52" t="str">
        <f aca="false">IF(ISERROR(VALUE(MID(AD713,1,3))),"",VALUE(MID(VLOOKUP(VALUE(MID(AD713,1,3)),$P$5:$W$120,4,0),1,3)))</f>
        <v/>
      </c>
      <c r="AG713" s="94" t="str">
        <f aca="false">IF(AF713&lt;&gt;"",VLOOKUP(AF713,$B$5:$L$106,11,0),"")</f>
        <v/>
      </c>
      <c r="AH713" s="88"/>
      <c r="AI713" s="52" t="str">
        <f aca="false">IF(ISERR(VALUE(MID(AD713,1,3))),"",VALUE(MID(VLOOKUP(VALUE(MID(AD713,1,3)),$P$5:$W$120,6,0),1,3)))</f>
        <v/>
      </c>
      <c r="AJ713" s="94" t="str">
        <f aca="false">IF(AI713&lt;&gt;"",VLOOKUP(AI713,$B$5:$L$106,11,0),"")</f>
        <v/>
      </c>
      <c r="AK713" s="102" t="n">
        <f aca="false">AH713</f>
        <v>0</v>
      </c>
      <c r="AM713" s="103" t="n">
        <f aca="false">IF(AG713=$AM$3,IF($AM$4="借方残",AH713+AM362,AM362-AH713),IF(AJ713=$AM$3,IF($AM$4="借方残",AM362-AK713,AK713+AM362),AM362))</f>
        <v>0</v>
      </c>
      <c r="AO713" s="105" t="str">
        <f aca="false">IF($AO$3="","",IF(OR(AG713=$AO$3,AJ713=$AO$3),1,""))</f>
        <v/>
      </c>
      <c r="AP713" s="105" t="str">
        <f aca="false">IF(AO713=1,COUNTIF($AO$6:AO713,"=1"),"")</f>
        <v/>
      </c>
      <c r="AQ713" s="106" t="str">
        <f aca="false">IF($AO$3="","",IF(AG713=$AO$3,"借",IF(AJ713=$AO$3,"貸","")))</f>
        <v/>
      </c>
    </row>
    <row r="714" customFormat="false" ht="12" hidden="false" customHeight="false" outlineLevel="0" collapsed="false">
      <c r="AA714" s="52" t="n">
        <v>709</v>
      </c>
      <c r="AC714" s="52"/>
      <c r="AD714" s="94" t="str">
        <f aca="false">IF(AC714&lt;&gt;"",VLOOKUP(AC714,$P$5:W$120,8,0),"")</f>
        <v/>
      </c>
      <c r="AF714" s="52" t="str">
        <f aca="false">IF(ISERROR(VALUE(MID(AD714,1,3))),"",VALUE(MID(VLOOKUP(VALUE(MID(AD714,1,3)),$P$5:$W$120,4,0),1,3)))</f>
        <v/>
      </c>
      <c r="AG714" s="94" t="str">
        <f aca="false">IF(AF714&lt;&gt;"",VLOOKUP(AF714,$B$5:$L$106,11,0),"")</f>
        <v/>
      </c>
      <c r="AH714" s="88"/>
      <c r="AI714" s="52" t="str">
        <f aca="false">IF(ISERR(VALUE(MID(AD714,1,3))),"",VALUE(MID(VLOOKUP(VALUE(MID(AD714,1,3)),$P$5:$W$120,6,0),1,3)))</f>
        <v/>
      </c>
      <c r="AJ714" s="94" t="str">
        <f aca="false">IF(AI714&lt;&gt;"",VLOOKUP(AI714,$B$5:$L$106,11,0),"")</f>
        <v/>
      </c>
      <c r="AK714" s="102" t="n">
        <f aca="false">AH714</f>
        <v>0</v>
      </c>
      <c r="AM714" s="103" t="n">
        <f aca="false">IF(AG714=$AM$3,IF($AM$4="借方残",AH714+AM363,AM363-AH714),IF(AJ714=$AM$3,IF($AM$4="借方残",AM363-AK714,AK714+AM363),AM363))</f>
        <v>0</v>
      </c>
      <c r="AO714" s="105" t="str">
        <f aca="false">IF($AO$3="","",IF(OR(AG714=$AO$3,AJ714=$AO$3),1,""))</f>
        <v/>
      </c>
      <c r="AP714" s="105" t="str">
        <f aca="false">IF(AO714=1,COUNTIF($AO$6:AO714,"=1"),"")</f>
        <v/>
      </c>
      <c r="AQ714" s="106" t="str">
        <f aca="false">IF($AO$3="","",IF(AG714=$AO$3,"借",IF(AJ714=$AO$3,"貸","")))</f>
        <v/>
      </c>
    </row>
    <row r="715" customFormat="false" ht="12" hidden="false" customHeight="false" outlineLevel="0" collapsed="false">
      <c r="AA715" s="52" t="n">
        <v>710</v>
      </c>
      <c r="AC715" s="52"/>
      <c r="AD715" s="94" t="str">
        <f aca="false">IF(AC715&lt;&gt;"",VLOOKUP(AC715,$P$5:W$120,8,0),"")</f>
        <v/>
      </c>
      <c r="AF715" s="52" t="str">
        <f aca="false">IF(ISERROR(VALUE(MID(AD715,1,3))),"",VALUE(MID(VLOOKUP(VALUE(MID(AD715,1,3)),$P$5:$W$120,4,0),1,3)))</f>
        <v/>
      </c>
      <c r="AG715" s="94" t="str">
        <f aca="false">IF(AF715&lt;&gt;"",VLOOKUP(AF715,$B$5:$L$106,11,0),"")</f>
        <v/>
      </c>
      <c r="AH715" s="88"/>
      <c r="AI715" s="52" t="str">
        <f aca="false">IF(ISERR(VALUE(MID(AD715,1,3))),"",VALUE(MID(VLOOKUP(VALUE(MID(AD715,1,3)),$P$5:$W$120,6,0),1,3)))</f>
        <v/>
      </c>
      <c r="AJ715" s="94" t="str">
        <f aca="false">IF(AI715&lt;&gt;"",VLOOKUP(AI715,$B$5:$L$106,11,0),"")</f>
        <v/>
      </c>
      <c r="AK715" s="102" t="n">
        <f aca="false">AH715</f>
        <v>0</v>
      </c>
      <c r="AM715" s="103" t="n">
        <f aca="false">IF(AG715=$AM$3,IF($AM$4="借方残",AH715+AM364,AM364-AH715),IF(AJ715=$AM$3,IF($AM$4="借方残",AM364-AK715,AK715+AM364),AM364))</f>
        <v>0</v>
      </c>
      <c r="AO715" s="105" t="str">
        <f aca="false">IF($AO$3="","",IF(OR(AG715=$AO$3,AJ715=$AO$3),1,""))</f>
        <v/>
      </c>
      <c r="AP715" s="105" t="str">
        <f aca="false">IF(AO715=1,COUNTIF($AO$6:AO715,"=1"),"")</f>
        <v/>
      </c>
      <c r="AQ715" s="106" t="str">
        <f aca="false">IF($AO$3="","",IF(AG715=$AO$3,"借",IF(AJ715=$AO$3,"貸","")))</f>
        <v/>
      </c>
    </row>
    <row r="716" customFormat="false" ht="12" hidden="false" customHeight="false" outlineLevel="0" collapsed="false">
      <c r="AA716" s="52" t="n">
        <v>711</v>
      </c>
      <c r="AC716" s="52"/>
      <c r="AD716" s="94" t="str">
        <f aca="false">IF(AC716&lt;&gt;"",VLOOKUP(AC716,$P$5:W$120,8,0),"")</f>
        <v/>
      </c>
      <c r="AF716" s="52" t="str">
        <f aca="false">IF(ISERROR(VALUE(MID(AD716,1,3))),"",VALUE(MID(VLOOKUP(VALUE(MID(AD716,1,3)),$P$5:$W$120,4,0),1,3)))</f>
        <v/>
      </c>
      <c r="AG716" s="94" t="str">
        <f aca="false">IF(AF716&lt;&gt;"",VLOOKUP(AF716,$B$5:$L$106,11,0),"")</f>
        <v/>
      </c>
      <c r="AH716" s="88"/>
      <c r="AI716" s="52" t="str">
        <f aca="false">IF(ISERR(VALUE(MID(AD716,1,3))),"",VALUE(MID(VLOOKUP(VALUE(MID(AD716,1,3)),$P$5:$W$120,6,0),1,3)))</f>
        <v/>
      </c>
      <c r="AJ716" s="94" t="str">
        <f aca="false">IF(AI716&lt;&gt;"",VLOOKUP(AI716,$B$5:$L$106,11,0),"")</f>
        <v/>
      </c>
      <c r="AK716" s="102" t="n">
        <f aca="false">AH716</f>
        <v>0</v>
      </c>
      <c r="AM716" s="103" t="n">
        <f aca="false">IF(AG716=$AM$3,IF($AM$4="借方残",AH716+AM365,AM365-AH716),IF(AJ716=$AM$3,IF($AM$4="借方残",AM365-AK716,AK716+AM365),AM365))</f>
        <v>0</v>
      </c>
      <c r="AO716" s="105" t="str">
        <f aca="false">IF($AO$3="","",IF(OR(AG716=$AO$3,AJ716=$AO$3),1,""))</f>
        <v/>
      </c>
      <c r="AP716" s="105" t="str">
        <f aca="false">IF(AO716=1,COUNTIF($AO$6:AO716,"=1"),"")</f>
        <v/>
      </c>
      <c r="AQ716" s="106" t="str">
        <f aca="false">IF($AO$3="","",IF(AG716=$AO$3,"借",IF(AJ716=$AO$3,"貸","")))</f>
        <v/>
      </c>
    </row>
    <row r="717" customFormat="false" ht="12" hidden="false" customHeight="false" outlineLevel="0" collapsed="false">
      <c r="AA717" s="52" t="n">
        <v>712</v>
      </c>
      <c r="AC717" s="52"/>
      <c r="AD717" s="94" t="str">
        <f aca="false">IF(AC717&lt;&gt;"",VLOOKUP(AC717,$P$5:W$120,8,0),"")</f>
        <v/>
      </c>
      <c r="AF717" s="52" t="str">
        <f aca="false">IF(ISERROR(VALUE(MID(AD717,1,3))),"",VALUE(MID(VLOOKUP(VALUE(MID(AD717,1,3)),$P$5:$W$120,4,0),1,3)))</f>
        <v/>
      </c>
      <c r="AG717" s="94" t="str">
        <f aca="false">IF(AF717&lt;&gt;"",VLOOKUP(AF717,$B$5:$L$106,11,0),"")</f>
        <v/>
      </c>
      <c r="AH717" s="88"/>
      <c r="AI717" s="52" t="str">
        <f aca="false">IF(ISERR(VALUE(MID(AD717,1,3))),"",VALUE(MID(VLOOKUP(VALUE(MID(AD717,1,3)),$P$5:$W$120,6,0),1,3)))</f>
        <v/>
      </c>
      <c r="AJ717" s="94" t="str">
        <f aca="false">IF(AI717&lt;&gt;"",VLOOKUP(AI717,$B$5:$L$106,11,0),"")</f>
        <v/>
      </c>
      <c r="AK717" s="102" t="n">
        <f aca="false">AH717</f>
        <v>0</v>
      </c>
      <c r="AM717" s="103" t="n">
        <f aca="false">IF(AG717=$AM$3,IF($AM$4="借方残",AH717+AM366,AM366-AH717),IF(AJ717=$AM$3,IF($AM$4="借方残",AM366-AK717,AK717+AM366),AM366))</f>
        <v>0</v>
      </c>
      <c r="AO717" s="105" t="str">
        <f aca="false">IF($AO$3="","",IF(OR(AG717=$AO$3,AJ717=$AO$3),1,""))</f>
        <v/>
      </c>
      <c r="AP717" s="105" t="str">
        <f aca="false">IF(AO717=1,COUNTIF($AO$6:AO717,"=1"),"")</f>
        <v/>
      </c>
      <c r="AQ717" s="106" t="str">
        <f aca="false">IF($AO$3="","",IF(AG717=$AO$3,"借",IF(AJ717=$AO$3,"貸","")))</f>
        <v/>
      </c>
    </row>
    <row r="718" customFormat="false" ht="12" hidden="false" customHeight="false" outlineLevel="0" collapsed="false">
      <c r="AA718" s="52" t="n">
        <v>713</v>
      </c>
      <c r="AC718" s="52"/>
      <c r="AD718" s="94" t="str">
        <f aca="false">IF(AC718&lt;&gt;"",VLOOKUP(AC718,$P$5:W$120,8,0),"")</f>
        <v/>
      </c>
      <c r="AF718" s="52" t="str">
        <f aca="false">IF(ISERROR(VALUE(MID(AD718,1,3))),"",VALUE(MID(VLOOKUP(VALUE(MID(AD718,1,3)),$P$5:$W$120,4,0),1,3)))</f>
        <v/>
      </c>
      <c r="AG718" s="94" t="str">
        <f aca="false">IF(AF718&lt;&gt;"",VLOOKUP(AF718,$B$5:$L$106,11,0),"")</f>
        <v/>
      </c>
      <c r="AH718" s="88"/>
      <c r="AI718" s="52" t="str">
        <f aca="false">IF(ISERR(VALUE(MID(AD718,1,3))),"",VALUE(MID(VLOOKUP(VALUE(MID(AD718,1,3)),$P$5:$W$120,6,0),1,3)))</f>
        <v/>
      </c>
      <c r="AJ718" s="94" t="str">
        <f aca="false">IF(AI718&lt;&gt;"",VLOOKUP(AI718,$B$5:$L$106,11,0),"")</f>
        <v/>
      </c>
      <c r="AK718" s="102" t="n">
        <f aca="false">AH718</f>
        <v>0</v>
      </c>
      <c r="AM718" s="103" t="n">
        <f aca="false">IF(AG718=$AM$3,IF($AM$4="借方残",AH718+AM367,AM367-AH718),IF(AJ718=$AM$3,IF($AM$4="借方残",AM367-AK718,AK718+AM367),AM367))</f>
        <v>0</v>
      </c>
      <c r="AO718" s="105" t="str">
        <f aca="false">IF($AO$3="","",IF(OR(AG718=$AO$3,AJ718=$AO$3),1,""))</f>
        <v/>
      </c>
      <c r="AP718" s="105" t="str">
        <f aca="false">IF(AO718=1,COUNTIF($AO$6:AO718,"=1"),"")</f>
        <v/>
      </c>
      <c r="AQ718" s="106" t="str">
        <f aca="false">IF($AO$3="","",IF(AG718=$AO$3,"借",IF(AJ718=$AO$3,"貸","")))</f>
        <v/>
      </c>
    </row>
    <row r="719" customFormat="false" ht="12" hidden="false" customHeight="false" outlineLevel="0" collapsed="false">
      <c r="AA719" s="52" t="n">
        <v>714</v>
      </c>
      <c r="AC719" s="52"/>
      <c r="AD719" s="94" t="str">
        <f aca="false">IF(AC719&lt;&gt;"",VLOOKUP(AC719,$P$5:W$120,8,0),"")</f>
        <v/>
      </c>
      <c r="AF719" s="52" t="str">
        <f aca="false">IF(ISERROR(VALUE(MID(AD719,1,3))),"",VALUE(MID(VLOOKUP(VALUE(MID(AD719,1,3)),$P$5:$W$120,4,0),1,3)))</f>
        <v/>
      </c>
      <c r="AG719" s="94" t="str">
        <f aca="false">IF(AF719&lt;&gt;"",VLOOKUP(AF719,$B$5:$L$106,11,0),"")</f>
        <v/>
      </c>
      <c r="AH719" s="88"/>
      <c r="AI719" s="52" t="str">
        <f aca="false">IF(ISERR(VALUE(MID(AD719,1,3))),"",VALUE(MID(VLOOKUP(VALUE(MID(AD719,1,3)),$P$5:$W$120,6,0),1,3)))</f>
        <v/>
      </c>
      <c r="AJ719" s="94" t="str">
        <f aca="false">IF(AI719&lt;&gt;"",VLOOKUP(AI719,$B$5:$L$106,11,0),"")</f>
        <v/>
      </c>
      <c r="AK719" s="102" t="n">
        <f aca="false">AH719</f>
        <v>0</v>
      </c>
      <c r="AM719" s="103" t="n">
        <f aca="false">IF(AG719=$AM$3,IF($AM$4="借方残",AH719+AM368,AM368-AH719),IF(AJ719=$AM$3,IF($AM$4="借方残",AM368-AK719,AK719+AM368),AM368))</f>
        <v>0</v>
      </c>
      <c r="AO719" s="105" t="str">
        <f aca="false">IF($AO$3="","",IF(OR(AG719=$AO$3,AJ719=$AO$3),1,""))</f>
        <v/>
      </c>
      <c r="AP719" s="105" t="str">
        <f aca="false">IF(AO719=1,COUNTIF($AO$6:AO719,"=1"),"")</f>
        <v/>
      </c>
      <c r="AQ719" s="106" t="str">
        <f aca="false">IF($AO$3="","",IF(AG719=$AO$3,"借",IF(AJ719=$AO$3,"貸","")))</f>
        <v/>
      </c>
    </row>
    <row r="720" customFormat="false" ht="12" hidden="false" customHeight="false" outlineLevel="0" collapsed="false">
      <c r="AA720" s="52" t="n">
        <v>715</v>
      </c>
      <c r="AC720" s="52"/>
      <c r="AD720" s="94" t="str">
        <f aca="false">IF(AC720&lt;&gt;"",VLOOKUP(AC720,$P$5:W$120,8,0),"")</f>
        <v/>
      </c>
      <c r="AF720" s="52" t="str">
        <f aca="false">IF(ISERROR(VALUE(MID(AD720,1,3))),"",VALUE(MID(VLOOKUP(VALUE(MID(AD720,1,3)),$P$5:$W$120,4,0),1,3)))</f>
        <v/>
      </c>
      <c r="AG720" s="94" t="str">
        <f aca="false">IF(AF720&lt;&gt;"",VLOOKUP(AF720,$B$5:$L$106,11,0),"")</f>
        <v/>
      </c>
      <c r="AH720" s="88"/>
      <c r="AI720" s="52" t="str">
        <f aca="false">IF(ISERR(VALUE(MID(AD720,1,3))),"",VALUE(MID(VLOOKUP(VALUE(MID(AD720,1,3)),$P$5:$W$120,6,0),1,3)))</f>
        <v/>
      </c>
      <c r="AJ720" s="94" t="str">
        <f aca="false">IF(AI720&lt;&gt;"",VLOOKUP(AI720,$B$5:$L$106,11,0),"")</f>
        <v/>
      </c>
      <c r="AK720" s="102" t="n">
        <f aca="false">AH720</f>
        <v>0</v>
      </c>
      <c r="AM720" s="103" t="n">
        <f aca="false">IF(AG720=$AM$3,IF($AM$4="借方残",AH720+AM369,AM369-AH720),IF(AJ720=$AM$3,IF($AM$4="借方残",AM369-AK720,AK720+AM369),AM369))</f>
        <v>0</v>
      </c>
      <c r="AO720" s="105" t="str">
        <f aca="false">IF($AO$3="","",IF(OR(AG720=$AO$3,AJ720=$AO$3),1,""))</f>
        <v/>
      </c>
      <c r="AP720" s="105" t="str">
        <f aca="false">IF(AO720=1,COUNTIF($AO$6:AO720,"=1"),"")</f>
        <v/>
      </c>
      <c r="AQ720" s="106" t="str">
        <f aca="false">IF($AO$3="","",IF(AG720=$AO$3,"借",IF(AJ720=$AO$3,"貸","")))</f>
        <v/>
      </c>
    </row>
    <row r="721" customFormat="false" ht="12" hidden="false" customHeight="false" outlineLevel="0" collapsed="false">
      <c r="AA721" s="52" t="n">
        <v>716</v>
      </c>
      <c r="AC721" s="52"/>
      <c r="AD721" s="94" t="str">
        <f aca="false">IF(AC721&lt;&gt;"",VLOOKUP(AC721,$P$5:W$120,8,0),"")</f>
        <v/>
      </c>
      <c r="AF721" s="52" t="str">
        <f aca="false">IF(ISERROR(VALUE(MID(AD721,1,3))),"",VALUE(MID(VLOOKUP(VALUE(MID(AD721,1,3)),$P$5:$W$120,4,0),1,3)))</f>
        <v/>
      </c>
      <c r="AG721" s="94" t="str">
        <f aca="false">IF(AF721&lt;&gt;"",VLOOKUP(AF721,$B$5:$L$106,11,0),"")</f>
        <v/>
      </c>
      <c r="AH721" s="88"/>
      <c r="AI721" s="52" t="str">
        <f aca="false">IF(ISERR(VALUE(MID(AD721,1,3))),"",VALUE(MID(VLOOKUP(VALUE(MID(AD721,1,3)),$P$5:$W$120,6,0),1,3)))</f>
        <v/>
      </c>
      <c r="AJ721" s="94" t="str">
        <f aca="false">IF(AI721&lt;&gt;"",VLOOKUP(AI721,$B$5:$L$106,11,0),"")</f>
        <v/>
      </c>
      <c r="AK721" s="102" t="n">
        <f aca="false">AH721</f>
        <v>0</v>
      </c>
      <c r="AM721" s="103" t="n">
        <f aca="false">IF(AG721=$AM$3,IF($AM$4="借方残",AH721+AM370,AM370-AH721),IF(AJ721=$AM$3,IF($AM$4="借方残",AM370-AK721,AK721+AM370),AM370))</f>
        <v>0</v>
      </c>
      <c r="AO721" s="105" t="str">
        <f aca="false">IF($AO$3="","",IF(OR(AG721=$AO$3,AJ721=$AO$3),1,""))</f>
        <v/>
      </c>
      <c r="AP721" s="105" t="str">
        <f aca="false">IF(AO721=1,COUNTIF($AO$6:AO721,"=1"),"")</f>
        <v/>
      </c>
      <c r="AQ721" s="106" t="str">
        <f aca="false">IF($AO$3="","",IF(AG721=$AO$3,"借",IF(AJ721=$AO$3,"貸","")))</f>
        <v/>
      </c>
    </row>
    <row r="722" customFormat="false" ht="12" hidden="false" customHeight="false" outlineLevel="0" collapsed="false">
      <c r="AA722" s="52" t="n">
        <v>717</v>
      </c>
      <c r="AC722" s="52"/>
      <c r="AD722" s="94" t="str">
        <f aca="false">IF(AC722&lt;&gt;"",VLOOKUP(AC722,$P$5:W$120,8,0),"")</f>
        <v/>
      </c>
      <c r="AF722" s="52" t="str">
        <f aca="false">IF(ISERROR(VALUE(MID(AD722,1,3))),"",VALUE(MID(VLOOKUP(VALUE(MID(AD722,1,3)),$P$5:$W$120,4,0),1,3)))</f>
        <v/>
      </c>
      <c r="AG722" s="94" t="str">
        <f aca="false">IF(AF722&lt;&gt;"",VLOOKUP(AF722,$B$5:$L$106,11,0),"")</f>
        <v/>
      </c>
      <c r="AH722" s="88"/>
      <c r="AI722" s="52" t="str">
        <f aca="false">IF(ISERR(VALUE(MID(AD722,1,3))),"",VALUE(MID(VLOOKUP(VALUE(MID(AD722,1,3)),$P$5:$W$120,6,0),1,3)))</f>
        <v/>
      </c>
      <c r="AJ722" s="94" t="str">
        <f aca="false">IF(AI722&lt;&gt;"",VLOOKUP(AI722,$B$5:$L$106,11,0),"")</f>
        <v/>
      </c>
      <c r="AK722" s="102" t="n">
        <f aca="false">AH722</f>
        <v>0</v>
      </c>
      <c r="AM722" s="103" t="n">
        <f aca="false">IF(AG722=$AM$3,IF($AM$4="借方残",AH722+AM371,AM371-AH722),IF(AJ722=$AM$3,IF($AM$4="借方残",AM371-AK722,AK722+AM371),AM371))</f>
        <v>0</v>
      </c>
      <c r="AO722" s="105" t="str">
        <f aca="false">IF($AO$3="","",IF(OR(AG722=$AO$3,AJ722=$AO$3),1,""))</f>
        <v/>
      </c>
      <c r="AP722" s="105" t="str">
        <f aca="false">IF(AO722=1,COUNTIF($AO$6:AO722,"=1"),"")</f>
        <v/>
      </c>
      <c r="AQ722" s="106" t="str">
        <f aca="false">IF($AO$3="","",IF(AG722=$AO$3,"借",IF(AJ722=$AO$3,"貸","")))</f>
        <v/>
      </c>
    </row>
    <row r="723" customFormat="false" ht="12" hidden="false" customHeight="false" outlineLevel="0" collapsed="false">
      <c r="AA723" s="52" t="n">
        <v>718</v>
      </c>
      <c r="AC723" s="52"/>
      <c r="AD723" s="94" t="str">
        <f aca="false">IF(AC723&lt;&gt;"",VLOOKUP(AC723,$P$5:W$120,8,0),"")</f>
        <v/>
      </c>
      <c r="AF723" s="52" t="str">
        <f aca="false">IF(ISERROR(VALUE(MID(AD723,1,3))),"",VALUE(MID(VLOOKUP(VALUE(MID(AD723,1,3)),$P$5:$W$120,4,0),1,3)))</f>
        <v/>
      </c>
      <c r="AG723" s="94" t="str">
        <f aca="false">IF(AF723&lt;&gt;"",VLOOKUP(AF723,$B$5:$L$106,11,0),"")</f>
        <v/>
      </c>
      <c r="AH723" s="88"/>
      <c r="AI723" s="52" t="str">
        <f aca="false">IF(ISERR(VALUE(MID(AD723,1,3))),"",VALUE(MID(VLOOKUP(VALUE(MID(AD723,1,3)),$P$5:$W$120,6,0),1,3)))</f>
        <v/>
      </c>
      <c r="AJ723" s="94" t="str">
        <f aca="false">IF(AI723&lt;&gt;"",VLOOKUP(AI723,$B$5:$L$106,11,0),"")</f>
        <v/>
      </c>
      <c r="AK723" s="102" t="n">
        <f aca="false">AH723</f>
        <v>0</v>
      </c>
      <c r="AM723" s="103" t="n">
        <f aca="false">IF(AG723=$AM$3,IF($AM$4="借方残",AH723+AM372,AM372-AH723),IF(AJ723=$AM$3,IF($AM$4="借方残",AM372-AK723,AK723+AM372),AM372))</f>
        <v>0</v>
      </c>
      <c r="AO723" s="105" t="str">
        <f aca="false">IF($AO$3="","",IF(OR(AG723=$AO$3,AJ723=$AO$3),1,""))</f>
        <v/>
      </c>
      <c r="AP723" s="105" t="str">
        <f aca="false">IF(AO723=1,COUNTIF($AO$6:AO723,"=1"),"")</f>
        <v/>
      </c>
      <c r="AQ723" s="106" t="str">
        <f aca="false">IF($AO$3="","",IF(AG723=$AO$3,"借",IF(AJ723=$AO$3,"貸","")))</f>
        <v/>
      </c>
    </row>
    <row r="724" customFormat="false" ht="12" hidden="false" customHeight="false" outlineLevel="0" collapsed="false">
      <c r="AA724" s="52" t="n">
        <v>719</v>
      </c>
      <c r="AC724" s="52"/>
      <c r="AD724" s="94" t="str">
        <f aca="false">IF(AC724&lt;&gt;"",VLOOKUP(AC724,$P$5:W$120,8,0),"")</f>
        <v/>
      </c>
      <c r="AF724" s="52" t="str">
        <f aca="false">IF(ISERROR(VALUE(MID(AD724,1,3))),"",VALUE(MID(VLOOKUP(VALUE(MID(AD724,1,3)),$P$5:$W$120,4,0),1,3)))</f>
        <v/>
      </c>
      <c r="AG724" s="94" t="str">
        <f aca="false">IF(AF724&lt;&gt;"",VLOOKUP(AF724,$B$5:$L$106,11,0),"")</f>
        <v/>
      </c>
      <c r="AH724" s="88"/>
      <c r="AI724" s="52" t="str">
        <f aca="false">IF(ISERR(VALUE(MID(AD724,1,3))),"",VALUE(MID(VLOOKUP(VALUE(MID(AD724,1,3)),$P$5:$W$120,6,0),1,3)))</f>
        <v/>
      </c>
      <c r="AJ724" s="94" t="str">
        <f aca="false">IF(AI724&lt;&gt;"",VLOOKUP(AI724,$B$5:$L$106,11,0),"")</f>
        <v/>
      </c>
      <c r="AK724" s="102" t="n">
        <f aca="false">AH724</f>
        <v>0</v>
      </c>
      <c r="AM724" s="103" t="n">
        <f aca="false">IF(AG724=$AM$3,IF($AM$4="借方残",AH724+AM373,AM373-AH724),IF(AJ724=$AM$3,IF($AM$4="借方残",AM373-AK724,AK724+AM373),AM373))</f>
        <v>0</v>
      </c>
      <c r="AO724" s="105" t="str">
        <f aca="false">IF($AO$3="","",IF(OR(AG724=$AO$3,AJ724=$AO$3),1,""))</f>
        <v/>
      </c>
      <c r="AP724" s="105" t="str">
        <f aca="false">IF(AO724=1,COUNTIF($AO$6:AO724,"=1"),"")</f>
        <v/>
      </c>
      <c r="AQ724" s="106" t="str">
        <f aca="false">IF($AO$3="","",IF(AG724=$AO$3,"借",IF(AJ724=$AO$3,"貸","")))</f>
        <v/>
      </c>
    </row>
    <row r="725" customFormat="false" ht="12" hidden="false" customHeight="false" outlineLevel="0" collapsed="false">
      <c r="AA725" s="52" t="n">
        <v>720</v>
      </c>
      <c r="AC725" s="52"/>
      <c r="AD725" s="94" t="str">
        <f aca="false">IF(AC725&lt;&gt;"",VLOOKUP(AC725,$P$5:W$120,8,0),"")</f>
        <v/>
      </c>
      <c r="AF725" s="52" t="str">
        <f aca="false">IF(ISERROR(VALUE(MID(AD725,1,3))),"",VALUE(MID(VLOOKUP(VALUE(MID(AD725,1,3)),$P$5:$W$120,4,0),1,3)))</f>
        <v/>
      </c>
      <c r="AG725" s="94" t="str">
        <f aca="false">IF(AF725&lt;&gt;"",VLOOKUP(AF725,$B$5:$L$106,11,0),"")</f>
        <v/>
      </c>
      <c r="AH725" s="88"/>
      <c r="AI725" s="52" t="str">
        <f aca="false">IF(ISERR(VALUE(MID(AD725,1,3))),"",VALUE(MID(VLOOKUP(VALUE(MID(AD725,1,3)),$P$5:$W$120,6,0),1,3)))</f>
        <v/>
      </c>
      <c r="AJ725" s="94" t="str">
        <f aca="false">IF(AI725&lt;&gt;"",VLOOKUP(AI725,$B$5:$L$106,11,0),"")</f>
        <v/>
      </c>
      <c r="AK725" s="102" t="n">
        <f aca="false">AH725</f>
        <v>0</v>
      </c>
      <c r="AM725" s="103" t="n">
        <f aca="false">IF(AG725=$AM$3,IF($AM$4="借方残",AH725+AM374,AM374-AH725),IF(AJ725=$AM$3,IF($AM$4="借方残",AM374-AK725,AK725+AM374),AM374))</f>
        <v>0</v>
      </c>
      <c r="AO725" s="105" t="str">
        <f aca="false">IF($AO$3="","",IF(OR(AG725=$AO$3,AJ725=$AO$3),1,""))</f>
        <v/>
      </c>
      <c r="AP725" s="105" t="str">
        <f aca="false">IF(AO725=1,COUNTIF($AO$6:AO725,"=1"),"")</f>
        <v/>
      </c>
      <c r="AQ725" s="106" t="str">
        <f aca="false">IF($AO$3="","",IF(AG725=$AO$3,"借",IF(AJ725=$AO$3,"貸","")))</f>
        <v/>
      </c>
    </row>
    <row r="726" customFormat="false" ht="12" hidden="false" customHeight="false" outlineLevel="0" collapsed="false">
      <c r="AA726" s="52" t="n">
        <v>721</v>
      </c>
      <c r="AC726" s="52"/>
      <c r="AD726" s="94" t="str">
        <f aca="false">IF(AC726&lt;&gt;"",VLOOKUP(AC726,$P$5:W$120,8,0),"")</f>
        <v/>
      </c>
      <c r="AF726" s="52" t="str">
        <f aca="false">IF(ISERROR(VALUE(MID(AD726,1,3))),"",VALUE(MID(VLOOKUP(VALUE(MID(AD726,1,3)),$P$5:$W$120,4,0),1,3)))</f>
        <v/>
      </c>
      <c r="AG726" s="94" t="str">
        <f aca="false">IF(AF726&lt;&gt;"",VLOOKUP(AF726,$B$5:$L$106,11,0),"")</f>
        <v/>
      </c>
      <c r="AH726" s="88"/>
      <c r="AI726" s="52" t="str">
        <f aca="false">IF(ISERR(VALUE(MID(AD726,1,3))),"",VALUE(MID(VLOOKUP(VALUE(MID(AD726,1,3)),$P$5:$W$120,6,0),1,3)))</f>
        <v/>
      </c>
      <c r="AJ726" s="94" t="str">
        <f aca="false">IF(AI726&lt;&gt;"",VLOOKUP(AI726,$B$5:$L$106,11,0),"")</f>
        <v/>
      </c>
      <c r="AK726" s="102" t="n">
        <f aca="false">AH726</f>
        <v>0</v>
      </c>
      <c r="AM726" s="103" t="n">
        <f aca="false">IF(AG726=$AM$3,IF($AM$4="借方残",AH726+AM375,AM375-AH726),IF(AJ726=$AM$3,IF($AM$4="借方残",AM375-AK726,AK726+AM375),AM375))</f>
        <v>0</v>
      </c>
      <c r="AO726" s="105" t="str">
        <f aca="false">IF($AO$3="","",IF(OR(AG726=$AO$3,AJ726=$AO$3),1,""))</f>
        <v/>
      </c>
      <c r="AP726" s="105" t="str">
        <f aca="false">IF(AO726=1,COUNTIF($AO$6:AO726,"=1"),"")</f>
        <v/>
      </c>
      <c r="AQ726" s="106" t="str">
        <f aca="false">IF($AO$3="","",IF(AG726=$AO$3,"借",IF(AJ726=$AO$3,"貸","")))</f>
        <v/>
      </c>
    </row>
    <row r="727" customFormat="false" ht="12" hidden="false" customHeight="false" outlineLevel="0" collapsed="false">
      <c r="AA727" s="52" t="n">
        <v>722</v>
      </c>
      <c r="AC727" s="52"/>
      <c r="AD727" s="94" t="str">
        <f aca="false">IF(AC727&lt;&gt;"",VLOOKUP(AC727,$P$5:W$120,8,0),"")</f>
        <v/>
      </c>
      <c r="AF727" s="52" t="str">
        <f aca="false">IF(ISERROR(VALUE(MID(AD727,1,3))),"",VALUE(MID(VLOOKUP(VALUE(MID(AD727,1,3)),$P$5:$W$120,4,0),1,3)))</f>
        <v/>
      </c>
      <c r="AG727" s="94" t="str">
        <f aca="false">IF(AF727&lt;&gt;"",VLOOKUP(AF727,$B$5:$L$106,11,0),"")</f>
        <v/>
      </c>
      <c r="AH727" s="88"/>
      <c r="AI727" s="52" t="str">
        <f aca="false">IF(ISERR(VALUE(MID(AD727,1,3))),"",VALUE(MID(VLOOKUP(VALUE(MID(AD727,1,3)),$P$5:$W$120,6,0),1,3)))</f>
        <v/>
      </c>
      <c r="AJ727" s="94" t="str">
        <f aca="false">IF(AI727&lt;&gt;"",VLOOKUP(AI727,$B$5:$L$106,11,0),"")</f>
        <v/>
      </c>
      <c r="AK727" s="102" t="n">
        <f aca="false">AH727</f>
        <v>0</v>
      </c>
      <c r="AM727" s="103" t="n">
        <f aca="false">IF(AG727=$AM$3,IF($AM$4="借方残",AH727+AM376,AM376-AH727),IF(AJ727=$AM$3,IF($AM$4="借方残",AM376-AK727,AK727+AM376),AM376))</f>
        <v>0</v>
      </c>
      <c r="AO727" s="105" t="str">
        <f aca="false">IF($AO$3="","",IF(OR(AG727=$AO$3,AJ727=$AO$3),1,""))</f>
        <v/>
      </c>
      <c r="AP727" s="105" t="str">
        <f aca="false">IF(AO727=1,COUNTIF($AO$6:AO727,"=1"),"")</f>
        <v/>
      </c>
      <c r="AQ727" s="106" t="str">
        <f aca="false">IF($AO$3="","",IF(AG727=$AO$3,"借",IF(AJ727=$AO$3,"貸","")))</f>
        <v/>
      </c>
    </row>
    <row r="728" customFormat="false" ht="12" hidden="false" customHeight="false" outlineLevel="0" collapsed="false">
      <c r="AA728" s="52" t="n">
        <v>723</v>
      </c>
      <c r="AC728" s="52"/>
      <c r="AD728" s="94" t="str">
        <f aca="false">IF(AC728&lt;&gt;"",VLOOKUP(AC728,$P$5:W$120,8,0),"")</f>
        <v/>
      </c>
      <c r="AF728" s="52" t="str">
        <f aca="false">IF(ISERROR(VALUE(MID(AD728,1,3))),"",VALUE(MID(VLOOKUP(VALUE(MID(AD728,1,3)),$P$5:$W$120,4,0),1,3)))</f>
        <v/>
      </c>
      <c r="AG728" s="94" t="str">
        <f aca="false">IF(AF728&lt;&gt;"",VLOOKUP(AF728,$B$5:$L$106,11,0),"")</f>
        <v/>
      </c>
      <c r="AH728" s="88"/>
      <c r="AI728" s="52" t="str">
        <f aca="false">IF(ISERR(VALUE(MID(AD728,1,3))),"",VALUE(MID(VLOOKUP(VALUE(MID(AD728,1,3)),$P$5:$W$120,6,0),1,3)))</f>
        <v/>
      </c>
      <c r="AJ728" s="94" t="str">
        <f aca="false">IF(AI728&lt;&gt;"",VLOOKUP(AI728,$B$5:$L$106,11,0),"")</f>
        <v/>
      </c>
      <c r="AK728" s="102" t="n">
        <f aca="false">AH728</f>
        <v>0</v>
      </c>
      <c r="AM728" s="103" t="n">
        <f aca="false">IF(AG728=$AM$3,IF($AM$4="借方残",AH728+AM377,AM377-AH728),IF(AJ728=$AM$3,IF($AM$4="借方残",AM377-AK728,AK728+AM377),AM377))</f>
        <v>0</v>
      </c>
      <c r="AO728" s="105" t="str">
        <f aca="false">IF($AO$3="","",IF(OR(AG728=$AO$3,AJ728=$AO$3),1,""))</f>
        <v/>
      </c>
      <c r="AP728" s="105" t="str">
        <f aca="false">IF(AO728=1,COUNTIF($AO$6:AO728,"=1"),"")</f>
        <v/>
      </c>
      <c r="AQ728" s="106" t="str">
        <f aca="false">IF($AO$3="","",IF(AG728=$AO$3,"借",IF(AJ728=$AO$3,"貸","")))</f>
        <v/>
      </c>
    </row>
    <row r="729" customFormat="false" ht="12" hidden="false" customHeight="false" outlineLevel="0" collapsed="false">
      <c r="AA729" s="52" t="n">
        <v>724</v>
      </c>
      <c r="AC729" s="52"/>
      <c r="AD729" s="94" t="str">
        <f aca="false">IF(AC729&lt;&gt;"",VLOOKUP(AC729,$P$5:W$120,8,0),"")</f>
        <v/>
      </c>
      <c r="AF729" s="52" t="str">
        <f aca="false">IF(ISERROR(VALUE(MID(AD729,1,3))),"",VALUE(MID(VLOOKUP(VALUE(MID(AD729,1,3)),$P$5:$W$120,4,0),1,3)))</f>
        <v/>
      </c>
      <c r="AG729" s="94" t="str">
        <f aca="false">IF(AF729&lt;&gt;"",VLOOKUP(AF729,$B$5:$L$106,11,0),"")</f>
        <v/>
      </c>
      <c r="AH729" s="88"/>
      <c r="AI729" s="52" t="str">
        <f aca="false">IF(ISERR(VALUE(MID(AD729,1,3))),"",VALUE(MID(VLOOKUP(VALUE(MID(AD729,1,3)),$P$5:$W$120,6,0),1,3)))</f>
        <v/>
      </c>
      <c r="AJ729" s="94" t="str">
        <f aca="false">IF(AI729&lt;&gt;"",VLOOKUP(AI729,$B$5:$L$106,11,0),"")</f>
        <v/>
      </c>
      <c r="AK729" s="102" t="n">
        <f aca="false">AH729</f>
        <v>0</v>
      </c>
      <c r="AM729" s="103" t="n">
        <f aca="false">IF(AG729=$AM$3,IF($AM$4="借方残",AH729+AM378,AM378-AH729),IF(AJ729=$AM$3,IF($AM$4="借方残",AM378-AK729,AK729+AM378),AM378))</f>
        <v>0</v>
      </c>
      <c r="AO729" s="105" t="str">
        <f aca="false">IF($AO$3="","",IF(OR(AG729=$AO$3,AJ729=$AO$3),1,""))</f>
        <v/>
      </c>
      <c r="AP729" s="105" t="str">
        <f aca="false">IF(AO729=1,COUNTIF($AO$6:AO729,"=1"),"")</f>
        <v/>
      </c>
      <c r="AQ729" s="106" t="str">
        <f aca="false">IF($AO$3="","",IF(AG729=$AO$3,"借",IF(AJ729=$AO$3,"貸","")))</f>
        <v/>
      </c>
    </row>
    <row r="730" customFormat="false" ht="12" hidden="false" customHeight="false" outlineLevel="0" collapsed="false">
      <c r="AA730" s="52" t="n">
        <v>725</v>
      </c>
      <c r="AC730" s="52"/>
      <c r="AD730" s="94" t="str">
        <f aca="false">IF(AC730&lt;&gt;"",VLOOKUP(AC730,$P$5:W$120,8,0),"")</f>
        <v/>
      </c>
      <c r="AF730" s="52" t="str">
        <f aca="false">IF(ISERROR(VALUE(MID(AD730,1,3))),"",VALUE(MID(VLOOKUP(VALUE(MID(AD730,1,3)),$P$5:$W$120,4,0),1,3)))</f>
        <v/>
      </c>
      <c r="AG730" s="94" t="str">
        <f aca="false">IF(AF730&lt;&gt;"",VLOOKUP(AF730,$B$5:$L$106,11,0),"")</f>
        <v/>
      </c>
      <c r="AH730" s="88"/>
      <c r="AI730" s="52" t="str">
        <f aca="false">IF(ISERR(VALUE(MID(AD730,1,3))),"",VALUE(MID(VLOOKUP(VALUE(MID(AD730,1,3)),$P$5:$W$120,6,0),1,3)))</f>
        <v/>
      </c>
      <c r="AJ730" s="94" t="str">
        <f aca="false">IF(AI730&lt;&gt;"",VLOOKUP(AI730,$B$5:$L$106,11,0),"")</f>
        <v/>
      </c>
      <c r="AK730" s="102" t="n">
        <f aca="false">AH730</f>
        <v>0</v>
      </c>
      <c r="AM730" s="103" t="n">
        <f aca="false">IF(AG730=$AM$3,IF($AM$4="借方残",AH730+AM379,AM379-AH730),IF(AJ730=$AM$3,IF($AM$4="借方残",AM379-AK730,AK730+AM379),AM379))</f>
        <v>0</v>
      </c>
      <c r="AO730" s="105" t="str">
        <f aca="false">IF($AO$3="","",IF(OR(AG730=$AO$3,AJ730=$AO$3),1,""))</f>
        <v/>
      </c>
      <c r="AP730" s="105" t="str">
        <f aca="false">IF(AO730=1,COUNTIF($AO$6:AO730,"=1"),"")</f>
        <v/>
      </c>
      <c r="AQ730" s="106" t="str">
        <f aca="false">IF($AO$3="","",IF(AG730=$AO$3,"借",IF(AJ730=$AO$3,"貸","")))</f>
        <v/>
      </c>
    </row>
    <row r="731" customFormat="false" ht="12" hidden="false" customHeight="false" outlineLevel="0" collapsed="false">
      <c r="AA731" s="52" t="n">
        <v>726</v>
      </c>
      <c r="AC731" s="52"/>
      <c r="AD731" s="94" t="str">
        <f aca="false">IF(AC731&lt;&gt;"",VLOOKUP(AC731,$P$5:W$120,8,0),"")</f>
        <v/>
      </c>
      <c r="AF731" s="52" t="str">
        <f aca="false">IF(ISERROR(VALUE(MID(AD731,1,3))),"",VALUE(MID(VLOOKUP(VALUE(MID(AD731,1,3)),$P$5:$W$120,4,0),1,3)))</f>
        <v/>
      </c>
      <c r="AG731" s="94" t="str">
        <f aca="false">IF(AF731&lt;&gt;"",VLOOKUP(AF731,$B$5:$L$106,11,0),"")</f>
        <v/>
      </c>
      <c r="AH731" s="88"/>
      <c r="AI731" s="52" t="str">
        <f aca="false">IF(ISERR(VALUE(MID(AD731,1,3))),"",VALUE(MID(VLOOKUP(VALUE(MID(AD731,1,3)),$P$5:$W$120,6,0),1,3)))</f>
        <v/>
      </c>
      <c r="AJ731" s="94" t="str">
        <f aca="false">IF(AI731&lt;&gt;"",VLOOKUP(AI731,$B$5:$L$106,11,0),"")</f>
        <v/>
      </c>
      <c r="AK731" s="102" t="n">
        <f aca="false">AH731</f>
        <v>0</v>
      </c>
      <c r="AM731" s="103" t="n">
        <f aca="false">IF(AG731=$AM$3,IF($AM$4="借方残",AH731+AM380,AM380-AH731),IF(AJ731=$AM$3,IF($AM$4="借方残",AM380-AK731,AK731+AM380),AM380))</f>
        <v>0</v>
      </c>
      <c r="AO731" s="105" t="str">
        <f aca="false">IF($AO$3="","",IF(OR(AG731=$AO$3,AJ731=$AO$3),1,""))</f>
        <v/>
      </c>
      <c r="AP731" s="105" t="str">
        <f aca="false">IF(AO731=1,COUNTIF($AO$6:AO731,"=1"),"")</f>
        <v/>
      </c>
      <c r="AQ731" s="106" t="str">
        <f aca="false">IF($AO$3="","",IF(AG731=$AO$3,"借",IF(AJ731=$AO$3,"貸","")))</f>
        <v/>
      </c>
    </row>
    <row r="732" customFormat="false" ht="12" hidden="false" customHeight="false" outlineLevel="0" collapsed="false">
      <c r="AA732" s="52" t="n">
        <v>727</v>
      </c>
      <c r="AC732" s="52"/>
      <c r="AD732" s="94" t="str">
        <f aca="false">IF(AC732&lt;&gt;"",VLOOKUP(AC732,$P$5:W$120,8,0),"")</f>
        <v/>
      </c>
      <c r="AF732" s="52" t="str">
        <f aca="false">IF(ISERROR(VALUE(MID(AD732,1,3))),"",VALUE(MID(VLOOKUP(VALUE(MID(AD732,1,3)),$P$5:$W$120,4,0),1,3)))</f>
        <v/>
      </c>
      <c r="AG732" s="94" t="str">
        <f aca="false">IF(AF732&lt;&gt;"",VLOOKUP(AF732,$B$5:$L$106,11,0),"")</f>
        <v/>
      </c>
      <c r="AH732" s="88"/>
      <c r="AI732" s="52" t="str">
        <f aca="false">IF(ISERR(VALUE(MID(AD732,1,3))),"",VALUE(MID(VLOOKUP(VALUE(MID(AD732,1,3)),$P$5:$W$120,6,0),1,3)))</f>
        <v/>
      </c>
      <c r="AJ732" s="94" t="str">
        <f aca="false">IF(AI732&lt;&gt;"",VLOOKUP(AI732,$B$5:$L$106,11,0),"")</f>
        <v/>
      </c>
      <c r="AK732" s="102" t="n">
        <f aca="false">AH732</f>
        <v>0</v>
      </c>
      <c r="AM732" s="103" t="n">
        <f aca="false">IF(AG732=$AM$3,IF($AM$4="借方残",AH732+AM381,AM381-AH732),IF(AJ732=$AM$3,IF($AM$4="借方残",AM381-AK732,AK732+AM381),AM381))</f>
        <v>0</v>
      </c>
      <c r="AO732" s="105" t="str">
        <f aca="false">IF($AO$3="","",IF(OR(AG732=$AO$3,AJ732=$AO$3),1,""))</f>
        <v/>
      </c>
      <c r="AP732" s="105" t="str">
        <f aca="false">IF(AO732=1,COUNTIF($AO$6:AO732,"=1"),"")</f>
        <v/>
      </c>
      <c r="AQ732" s="106" t="str">
        <f aca="false">IF($AO$3="","",IF(AG732=$AO$3,"借",IF(AJ732=$AO$3,"貸","")))</f>
        <v/>
      </c>
    </row>
    <row r="733" customFormat="false" ht="12" hidden="false" customHeight="false" outlineLevel="0" collapsed="false">
      <c r="AA733" s="52" t="n">
        <v>728</v>
      </c>
      <c r="AC733" s="52"/>
      <c r="AD733" s="94" t="str">
        <f aca="false">IF(AC733&lt;&gt;"",VLOOKUP(AC733,$P$5:W$120,8,0),"")</f>
        <v/>
      </c>
      <c r="AF733" s="52" t="str">
        <f aca="false">IF(ISERROR(VALUE(MID(AD733,1,3))),"",VALUE(MID(VLOOKUP(VALUE(MID(AD733,1,3)),$P$5:$W$120,4,0),1,3)))</f>
        <v/>
      </c>
      <c r="AG733" s="94" t="str">
        <f aca="false">IF(AF733&lt;&gt;"",VLOOKUP(AF733,$B$5:$L$106,11,0),"")</f>
        <v/>
      </c>
      <c r="AH733" s="88"/>
      <c r="AI733" s="52" t="str">
        <f aca="false">IF(ISERR(VALUE(MID(AD733,1,3))),"",VALUE(MID(VLOOKUP(VALUE(MID(AD733,1,3)),$P$5:$W$120,6,0),1,3)))</f>
        <v/>
      </c>
      <c r="AJ733" s="94" t="str">
        <f aca="false">IF(AI733&lt;&gt;"",VLOOKUP(AI733,$B$5:$L$106,11,0),"")</f>
        <v/>
      </c>
      <c r="AK733" s="102" t="n">
        <f aca="false">AH733</f>
        <v>0</v>
      </c>
      <c r="AM733" s="103" t="n">
        <f aca="false">IF(AG733=$AM$3,IF($AM$4="借方残",AH733+AM382,AM382-AH733),IF(AJ733=$AM$3,IF($AM$4="借方残",AM382-AK733,AK733+AM382),AM382))</f>
        <v>0</v>
      </c>
      <c r="AO733" s="105" t="str">
        <f aca="false">IF($AO$3="","",IF(OR(AG733=$AO$3,AJ733=$AO$3),1,""))</f>
        <v/>
      </c>
      <c r="AP733" s="105" t="str">
        <f aca="false">IF(AO733=1,COUNTIF($AO$6:AO733,"=1"),"")</f>
        <v/>
      </c>
      <c r="AQ733" s="106" t="str">
        <f aca="false">IF($AO$3="","",IF(AG733=$AO$3,"借",IF(AJ733=$AO$3,"貸","")))</f>
        <v/>
      </c>
    </row>
    <row r="734" customFormat="false" ht="12" hidden="false" customHeight="false" outlineLevel="0" collapsed="false">
      <c r="AA734" s="52" t="n">
        <v>729</v>
      </c>
      <c r="AC734" s="52"/>
      <c r="AD734" s="94" t="str">
        <f aca="false">IF(AC734&lt;&gt;"",VLOOKUP(AC734,$P$5:W$120,8,0),"")</f>
        <v/>
      </c>
      <c r="AF734" s="52" t="str">
        <f aca="false">IF(ISERROR(VALUE(MID(AD734,1,3))),"",VALUE(MID(VLOOKUP(VALUE(MID(AD734,1,3)),$P$5:$W$120,4,0),1,3)))</f>
        <v/>
      </c>
      <c r="AG734" s="94" t="str">
        <f aca="false">IF(AF734&lt;&gt;"",VLOOKUP(AF734,$B$5:$L$106,11,0),"")</f>
        <v/>
      </c>
      <c r="AH734" s="88"/>
      <c r="AI734" s="52" t="str">
        <f aca="false">IF(ISERR(VALUE(MID(AD734,1,3))),"",VALUE(MID(VLOOKUP(VALUE(MID(AD734,1,3)),$P$5:$W$120,6,0),1,3)))</f>
        <v/>
      </c>
      <c r="AJ734" s="94" t="str">
        <f aca="false">IF(AI734&lt;&gt;"",VLOOKUP(AI734,$B$5:$L$106,11,0),"")</f>
        <v/>
      </c>
      <c r="AK734" s="102" t="n">
        <f aca="false">AH734</f>
        <v>0</v>
      </c>
      <c r="AM734" s="103" t="n">
        <f aca="false">IF(AG734=$AM$3,IF($AM$4="借方残",AH734+AM383,AM383-AH734),IF(AJ734=$AM$3,IF($AM$4="借方残",AM383-AK734,AK734+AM383),AM383))</f>
        <v>0</v>
      </c>
      <c r="AO734" s="105" t="str">
        <f aca="false">IF($AO$3="","",IF(OR(AG734=$AO$3,AJ734=$AO$3),1,""))</f>
        <v/>
      </c>
      <c r="AP734" s="105" t="str">
        <f aca="false">IF(AO734=1,COUNTIF($AO$6:AO734,"=1"),"")</f>
        <v/>
      </c>
      <c r="AQ734" s="106" t="str">
        <f aca="false">IF($AO$3="","",IF(AG734=$AO$3,"借",IF(AJ734=$AO$3,"貸","")))</f>
        <v/>
      </c>
    </row>
    <row r="735" customFormat="false" ht="12" hidden="false" customHeight="false" outlineLevel="0" collapsed="false">
      <c r="AA735" s="52" t="n">
        <v>730</v>
      </c>
      <c r="AC735" s="52"/>
      <c r="AD735" s="94" t="str">
        <f aca="false">IF(AC735&lt;&gt;"",VLOOKUP(AC735,$P$5:W$120,8,0),"")</f>
        <v/>
      </c>
      <c r="AF735" s="52" t="str">
        <f aca="false">IF(ISERROR(VALUE(MID(AD735,1,3))),"",VALUE(MID(VLOOKUP(VALUE(MID(AD735,1,3)),$P$5:$W$120,4,0),1,3)))</f>
        <v/>
      </c>
      <c r="AG735" s="94" t="str">
        <f aca="false">IF(AF735&lt;&gt;"",VLOOKUP(AF735,$B$5:$L$106,11,0),"")</f>
        <v/>
      </c>
      <c r="AH735" s="88"/>
      <c r="AI735" s="52" t="str">
        <f aca="false">IF(ISERR(VALUE(MID(AD735,1,3))),"",VALUE(MID(VLOOKUP(VALUE(MID(AD735,1,3)),$P$5:$W$120,6,0),1,3)))</f>
        <v/>
      </c>
      <c r="AJ735" s="94" t="str">
        <f aca="false">IF(AI735&lt;&gt;"",VLOOKUP(AI735,$B$5:$L$106,11,0),"")</f>
        <v/>
      </c>
      <c r="AK735" s="102" t="n">
        <f aca="false">AH735</f>
        <v>0</v>
      </c>
      <c r="AM735" s="103" t="n">
        <f aca="false">IF(AG735=$AM$3,IF($AM$4="借方残",AH735+AM384,AM384-AH735),IF(AJ735=$AM$3,IF($AM$4="借方残",AM384-AK735,AK735+AM384),AM384))</f>
        <v>0</v>
      </c>
      <c r="AO735" s="105" t="str">
        <f aca="false">IF($AO$3="","",IF(OR(AG735=$AO$3,AJ735=$AO$3),1,""))</f>
        <v/>
      </c>
      <c r="AP735" s="105" t="str">
        <f aca="false">IF(AO735=1,COUNTIF($AO$6:AO735,"=1"),"")</f>
        <v/>
      </c>
      <c r="AQ735" s="106" t="str">
        <f aca="false">IF($AO$3="","",IF(AG735=$AO$3,"借",IF(AJ735=$AO$3,"貸","")))</f>
        <v/>
      </c>
    </row>
    <row r="736" customFormat="false" ht="12" hidden="false" customHeight="false" outlineLevel="0" collapsed="false">
      <c r="AA736" s="52" t="n">
        <v>731</v>
      </c>
      <c r="AC736" s="52"/>
      <c r="AD736" s="94" t="str">
        <f aca="false">IF(AC736&lt;&gt;"",VLOOKUP(AC736,$P$5:W$120,8,0),"")</f>
        <v/>
      </c>
      <c r="AF736" s="52" t="str">
        <f aca="false">IF(ISERROR(VALUE(MID(AD736,1,3))),"",VALUE(MID(VLOOKUP(VALUE(MID(AD736,1,3)),$P$5:$W$120,4,0),1,3)))</f>
        <v/>
      </c>
      <c r="AG736" s="94" t="str">
        <f aca="false">IF(AF736&lt;&gt;"",VLOOKUP(AF736,$B$5:$L$106,11,0),"")</f>
        <v/>
      </c>
      <c r="AH736" s="88"/>
      <c r="AI736" s="52" t="str">
        <f aca="false">IF(ISERR(VALUE(MID(AD736,1,3))),"",VALUE(MID(VLOOKUP(VALUE(MID(AD736,1,3)),$P$5:$W$120,6,0),1,3)))</f>
        <v/>
      </c>
      <c r="AJ736" s="94" t="str">
        <f aca="false">IF(AI736&lt;&gt;"",VLOOKUP(AI736,$B$5:$L$106,11,0),"")</f>
        <v/>
      </c>
      <c r="AK736" s="102" t="n">
        <f aca="false">AH736</f>
        <v>0</v>
      </c>
      <c r="AM736" s="103" t="n">
        <f aca="false">IF(AG736=$AM$3,IF($AM$4="借方残",AH736+AM385,AM385-AH736),IF(AJ736=$AM$3,IF($AM$4="借方残",AM385-AK736,AK736+AM385),AM385))</f>
        <v>0</v>
      </c>
      <c r="AO736" s="105" t="str">
        <f aca="false">IF($AO$3="","",IF(OR(AG736=$AO$3,AJ736=$AO$3),1,""))</f>
        <v/>
      </c>
      <c r="AP736" s="105" t="str">
        <f aca="false">IF(AO736=1,COUNTIF($AO$6:AO736,"=1"),"")</f>
        <v/>
      </c>
      <c r="AQ736" s="106" t="str">
        <f aca="false">IF($AO$3="","",IF(AG736=$AO$3,"借",IF(AJ736=$AO$3,"貸","")))</f>
        <v/>
      </c>
    </row>
    <row r="737" customFormat="false" ht="12" hidden="false" customHeight="false" outlineLevel="0" collapsed="false">
      <c r="AA737" s="52" t="n">
        <v>732</v>
      </c>
      <c r="AC737" s="52"/>
      <c r="AD737" s="94" t="str">
        <f aca="false">IF(AC737&lt;&gt;"",VLOOKUP(AC737,$P$5:W$120,8,0),"")</f>
        <v/>
      </c>
      <c r="AF737" s="52" t="str">
        <f aca="false">IF(ISERROR(VALUE(MID(AD737,1,3))),"",VALUE(MID(VLOOKUP(VALUE(MID(AD737,1,3)),$P$5:$W$120,4,0),1,3)))</f>
        <v/>
      </c>
      <c r="AG737" s="94" t="str">
        <f aca="false">IF(AF737&lt;&gt;"",VLOOKUP(AF737,$B$5:$L$106,11,0),"")</f>
        <v/>
      </c>
      <c r="AH737" s="88"/>
      <c r="AI737" s="52" t="str">
        <f aca="false">IF(ISERR(VALUE(MID(AD737,1,3))),"",VALUE(MID(VLOOKUP(VALUE(MID(AD737,1,3)),$P$5:$W$120,6,0),1,3)))</f>
        <v/>
      </c>
      <c r="AJ737" s="94" t="str">
        <f aca="false">IF(AI737&lt;&gt;"",VLOOKUP(AI737,$B$5:$L$106,11,0),"")</f>
        <v/>
      </c>
      <c r="AK737" s="102" t="n">
        <f aca="false">AH737</f>
        <v>0</v>
      </c>
      <c r="AM737" s="103" t="n">
        <f aca="false">IF(AG737=$AM$3,IF($AM$4="借方残",AH737+AM386,AM386-AH737),IF(AJ737=$AM$3,IF($AM$4="借方残",AM386-AK737,AK737+AM386),AM386))</f>
        <v>0</v>
      </c>
      <c r="AO737" s="105" t="str">
        <f aca="false">IF($AO$3="","",IF(OR(AG737=$AO$3,AJ737=$AO$3),1,""))</f>
        <v/>
      </c>
      <c r="AP737" s="105" t="str">
        <f aca="false">IF(AO737=1,COUNTIF($AO$6:AO737,"=1"),"")</f>
        <v/>
      </c>
      <c r="AQ737" s="106" t="str">
        <f aca="false">IF($AO$3="","",IF(AG737=$AO$3,"借",IF(AJ737=$AO$3,"貸","")))</f>
        <v/>
      </c>
    </row>
    <row r="738" customFormat="false" ht="12" hidden="false" customHeight="false" outlineLevel="0" collapsed="false">
      <c r="AA738" s="52" t="n">
        <v>733</v>
      </c>
      <c r="AC738" s="52"/>
      <c r="AD738" s="94" t="str">
        <f aca="false">IF(AC738&lt;&gt;"",VLOOKUP(AC738,$P$5:W$120,8,0),"")</f>
        <v/>
      </c>
      <c r="AF738" s="52" t="str">
        <f aca="false">IF(ISERROR(VALUE(MID(AD738,1,3))),"",VALUE(MID(VLOOKUP(VALUE(MID(AD738,1,3)),$P$5:$W$120,4,0),1,3)))</f>
        <v/>
      </c>
      <c r="AG738" s="94" t="str">
        <f aca="false">IF(AF738&lt;&gt;"",VLOOKUP(AF738,$B$5:$L$106,11,0),"")</f>
        <v/>
      </c>
      <c r="AH738" s="88"/>
      <c r="AI738" s="52" t="str">
        <f aca="false">IF(ISERR(VALUE(MID(AD738,1,3))),"",VALUE(MID(VLOOKUP(VALUE(MID(AD738,1,3)),$P$5:$W$120,6,0),1,3)))</f>
        <v/>
      </c>
      <c r="AJ738" s="94" t="str">
        <f aca="false">IF(AI738&lt;&gt;"",VLOOKUP(AI738,$B$5:$L$106,11,0),"")</f>
        <v/>
      </c>
      <c r="AK738" s="102" t="n">
        <f aca="false">AH738</f>
        <v>0</v>
      </c>
      <c r="AM738" s="103" t="n">
        <f aca="false">IF(AG738=$AM$3,IF($AM$4="借方残",AH738+AM387,AM387-AH738),IF(AJ738=$AM$3,IF($AM$4="借方残",AM387-AK738,AK738+AM387),AM387))</f>
        <v>0</v>
      </c>
      <c r="AO738" s="105" t="str">
        <f aca="false">IF($AO$3="","",IF(OR(AG738=$AO$3,AJ738=$AO$3),1,""))</f>
        <v/>
      </c>
      <c r="AP738" s="105" t="str">
        <f aca="false">IF(AO738=1,COUNTIF($AO$6:AO738,"=1"),"")</f>
        <v/>
      </c>
      <c r="AQ738" s="106" t="str">
        <f aca="false">IF($AO$3="","",IF(AG738=$AO$3,"借",IF(AJ738=$AO$3,"貸","")))</f>
        <v/>
      </c>
    </row>
    <row r="739" customFormat="false" ht="12" hidden="false" customHeight="false" outlineLevel="0" collapsed="false">
      <c r="AA739" s="52" t="n">
        <v>734</v>
      </c>
      <c r="AC739" s="52"/>
      <c r="AD739" s="94" t="str">
        <f aca="false">IF(AC739&lt;&gt;"",VLOOKUP(AC739,$P$5:W$120,8,0),"")</f>
        <v/>
      </c>
      <c r="AF739" s="52" t="str">
        <f aca="false">IF(ISERROR(VALUE(MID(AD739,1,3))),"",VALUE(MID(VLOOKUP(VALUE(MID(AD739,1,3)),$P$5:$W$120,4,0),1,3)))</f>
        <v/>
      </c>
      <c r="AG739" s="94" t="str">
        <f aca="false">IF(AF739&lt;&gt;"",VLOOKUP(AF739,$B$5:$L$106,11,0),"")</f>
        <v/>
      </c>
      <c r="AH739" s="88"/>
      <c r="AI739" s="52" t="str">
        <f aca="false">IF(ISERR(VALUE(MID(AD739,1,3))),"",VALUE(MID(VLOOKUP(VALUE(MID(AD739,1,3)),$P$5:$W$120,6,0),1,3)))</f>
        <v/>
      </c>
      <c r="AJ739" s="94" t="str">
        <f aca="false">IF(AI739&lt;&gt;"",VLOOKUP(AI739,$B$5:$L$106,11,0),"")</f>
        <v/>
      </c>
      <c r="AK739" s="102" t="n">
        <f aca="false">AH739</f>
        <v>0</v>
      </c>
      <c r="AM739" s="103" t="n">
        <f aca="false">IF(AG739=$AM$3,IF($AM$4="借方残",AH739+AM388,AM388-AH739),IF(AJ739=$AM$3,IF($AM$4="借方残",AM388-AK739,AK739+AM388),AM388))</f>
        <v>0</v>
      </c>
      <c r="AO739" s="105" t="str">
        <f aca="false">IF($AO$3="","",IF(OR(AG739=$AO$3,AJ739=$AO$3),1,""))</f>
        <v/>
      </c>
      <c r="AP739" s="105" t="str">
        <f aca="false">IF(AO739=1,COUNTIF($AO$6:AO739,"=1"),"")</f>
        <v/>
      </c>
      <c r="AQ739" s="106" t="str">
        <f aca="false">IF($AO$3="","",IF(AG739=$AO$3,"借",IF(AJ739=$AO$3,"貸","")))</f>
        <v/>
      </c>
    </row>
    <row r="740" customFormat="false" ht="12" hidden="false" customHeight="false" outlineLevel="0" collapsed="false">
      <c r="AA740" s="52" t="n">
        <v>735</v>
      </c>
      <c r="AC740" s="52"/>
      <c r="AD740" s="94" t="str">
        <f aca="false">IF(AC740&lt;&gt;"",VLOOKUP(AC740,$P$5:W$120,8,0),"")</f>
        <v/>
      </c>
      <c r="AF740" s="52" t="str">
        <f aca="false">IF(ISERROR(VALUE(MID(AD740,1,3))),"",VALUE(MID(VLOOKUP(VALUE(MID(AD740,1,3)),$P$5:$W$120,4,0),1,3)))</f>
        <v/>
      </c>
      <c r="AG740" s="94" t="str">
        <f aca="false">IF(AF740&lt;&gt;"",VLOOKUP(AF740,$B$5:$L$106,11,0),"")</f>
        <v/>
      </c>
      <c r="AH740" s="88"/>
      <c r="AI740" s="52" t="str">
        <f aca="false">IF(ISERR(VALUE(MID(AD740,1,3))),"",VALUE(MID(VLOOKUP(VALUE(MID(AD740,1,3)),$P$5:$W$120,6,0),1,3)))</f>
        <v/>
      </c>
      <c r="AJ740" s="94" t="str">
        <f aca="false">IF(AI740&lt;&gt;"",VLOOKUP(AI740,$B$5:$L$106,11,0),"")</f>
        <v/>
      </c>
      <c r="AK740" s="102" t="n">
        <f aca="false">AH740</f>
        <v>0</v>
      </c>
      <c r="AM740" s="103" t="n">
        <f aca="false">IF(AG740=$AM$3,IF($AM$4="借方残",AH740+AM389,AM389-AH740),IF(AJ740=$AM$3,IF($AM$4="借方残",AM389-AK740,AK740+AM389),AM389))</f>
        <v>0</v>
      </c>
      <c r="AO740" s="105" t="str">
        <f aca="false">IF($AO$3="","",IF(OR(AG740=$AO$3,AJ740=$AO$3),1,""))</f>
        <v/>
      </c>
      <c r="AP740" s="105" t="str">
        <f aca="false">IF(AO740=1,COUNTIF($AO$6:AO740,"=1"),"")</f>
        <v/>
      </c>
      <c r="AQ740" s="106" t="str">
        <f aca="false">IF($AO$3="","",IF(AG740=$AO$3,"借",IF(AJ740=$AO$3,"貸","")))</f>
        <v/>
      </c>
    </row>
    <row r="741" customFormat="false" ht="12" hidden="false" customHeight="false" outlineLevel="0" collapsed="false">
      <c r="AA741" s="52" t="n">
        <v>736</v>
      </c>
      <c r="AC741" s="52"/>
      <c r="AD741" s="94" t="str">
        <f aca="false">IF(AC741&lt;&gt;"",VLOOKUP(AC741,$P$5:W$120,8,0),"")</f>
        <v/>
      </c>
      <c r="AF741" s="52" t="str">
        <f aca="false">IF(ISERROR(VALUE(MID(AD741,1,3))),"",VALUE(MID(VLOOKUP(VALUE(MID(AD741,1,3)),$P$5:$W$120,4,0),1,3)))</f>
        <v/>
      </c>
      <c r="AG741" s="94" t="str">
        <f aca="false">IF(AF741&lt;&gt;"",VLOOKUP(AF741,$B$5:$L$106,11,0),"")</f>
        <v/>
      </c>
      <c r="AH741" s="88"/>
      <c r="AI741" s="52" t="str">
        <f aca="false">IF(ISERR(VALUE(MID(AD741,1,3))),"",VALUE(MID(VLOOKUP(VALUE(MID(AD741,1,3)),$P$5:$W$120,6,0),1,3)))</f>
        <v/>
      </c>
      <c r="AJ741" s="94" t="str">
        <f aca="false">IF(AI741&lt;&gt;"",VLOOKUP(AI741,$B$5:$L$106,11,0),"")</f>
        <v/>
      </c>
      <c r="AK741" s="102" t="n">
        <f aca="false">AH741</f>
        <v>0</v>
      </c>
      <c r="AM741" s="103" t="n">
        <f aca="false">IF(AG741=$AM$3,IF($AM$4="借方残",AH741+AM390,AM390-AH741),IF(AJ741=$AM$3,IF($AM$4="借方残",AM390-AK741,AK741+AM390),AM390))</f>
        <v>0</v>
      </c>
      <c r="AO741" s="105" t="str">
        <f aca="false">IF($AO$3="","",IF(OR(AG741=$AO$3,AJ741=$AO$3),1,""))</f>
        <v/>
      </c>
      <c r="AP741" s="105" t="str">
        <f aca="false">IF(AO741=1,COUNTIF($AO$6:AO741,"=1"),"")</f>
        <v/>
      </c>
      <c r="AQ741" s="106" t="str">
        <f aca="false">IF($AO$3="","",IF(AG741=$AO$3,"借",IF(AJ741=$AO$3,"貸","")))</f>
        <v/>
      </c>
    </row>
    <row r="742" customFormat="false" ht="12" hidden="false" customHeight="false" outlineLevel="0" collapsed="false">
      <c r="AA742" s="52" t="n">
        <v>737</v>
      </c>
      <c r="AC742" s="52"/>
      <c r="AD742" s="94" t="str">
        <f aca="false">IF(AC742&lt;&gt;"",VLOOKUP(AC742,$P$5:W$120,8,0),"")</f>
        <v/>
      </c>
      <c r="AF742" s="52" t="str">
        <f aca="false">IF(ISERROR(VALUE(MID(AD742,1,3))),"",VALUE(MID(VLOOKUP(VALUE(MID(AD742,1,3)),$P$5:$W$120,4,0),1,3)))</f>
        <v/>
      </c>
      <c r="AG742" s="94" t="str">
        <f aca="false">IF(AF742&lt;&gt;"",VLOOKUP(AF742,$B$5:$L$106,11,0),"")</f>
        <v/>
      </c>
      <c r="AH742" s="88"/>
      <c r="AI742" s="52" t="str">
        <f aca="false">IF(ISERR(VALUE(MID(AD742,1,3))),"",VALUE(MID(VLOOKUP(VALUE(MID(AD742,1,3)),$P$5:$W$120,6,0),1,3)))</f>
        <v/>
      </c>
      <c r="AJ742" s="94" t="str">
        <f aca="false">IF(AI742&lt;&gt;"",VLOOKUP(AI742,$B$5:$L$106,11,0),"")</f>
        <v/>
      </c>
      <c r="AK742" s="102" t="n">
        <f aca="false">AH742</f>
        <v>0</v>
      </c>
      <c r="AM742" s="103" t="n">
        <f aca="false">IF(AG742=$AM$3,IF($AM$4="借方残",AH742+AM391,AM391-AH742),IF(AJ742=$AM$3,IF($AM$4="借方残",AM391-AK742,AK742+AM391),AM391))</f>
        <v>0</v>
      </c>
      <c r="AO742" s="105" t="str">
        <f aca="false">IF($AO$3="","",IF(OR(AG742=$AO$3,AJ742=$AO$3),1,""))</f>
        <v/>
      </c>
      <c r="AP742" s="105" t="str">
        <f aca="false">IF(AO742=1,COUNTIF($AO$6:AO742,"=1"),"")</f>
        <v/>
      </c>
      <c r="AQ742" s="106" t="str">
        <f aca="false">IF($AO$3="","",IF(AG742=$AO$3,"借",IF(AJ742=$AO$3,"貸","")))</f>
        <v/>
      </c>
    </row>
    <row r="743" customFormat="false" ht="12" hidden="false" customHeight="false" outlineLevel="0" collapsed="false">
      <c r="AA743" s="52" t="n">
        <v>738</v>
      </c>
      <c r="AC743" s="52"/>
      <c r="AD743" s="94" t="str">
        <f aca="false">IF(AC743&lt;&gt;"",VLOOKUP(AC743,$P$5:W$120,8,0),"")</f>
        <v/>
      </c>
      <c r="AF743" s="52" t="str">
        <f aca="false">IF(ISERROR(VALUE(MID(AD743,1,3))),"",VALUE(MID(VLOOKUP(VALUE(MID(AD743,1,3)),$P$5:$W$120,4,0),1,3)))</f>
        <v/>
      </c>
      <c r="AG743" s="94" t="str">
        <f aca="false">IF(AF743&lt;&gt;"",VLOOKUP(AF743,$B$5:$L$106,11,0),"")</f>
        <v/>
      </c>
      <c r="AH743" s="88"/>
      <c r="AI743" s="52" t="str">
        <f aca="false">IF(ISERR(VALUE(MID(AD743,1,3))),"",VALUE(MID(VLOOKUP(VALUE(MID(AD743,1,3)),$P$5:$W$120,6,0),1,3)))</f>
        <v/>
      </c>
      <c r="AJ743" s="94" t="str">
        <f aca="false">IF(AI743&lt;&gt;"",VLOOKUP(AI743,$B$5:$L$106,11,0),"")</f>
        <v/>
      </c>
      <c r="AK743" s="102" t="n">
        <f aca="false">AH743</f>
        <v>0</v>
      </c>
      <c r="AM743" s="103" t="n">
        <f aca="false">IF(AG743=$AM$3,IF($AM$4="借方残",AH743+AM392,AM392-AH743),IF(AJ743=$AM$3,IF($AM$4="借方残",AM392-AK743,AK743+AM392),AM392))</f>
        <v>0</v>
      </c>
      <c r="AO743" s="105" t="str">
        <f aca="false">IF($AO$3="","",IF(OR(AG743=$AO$3,AJ743=$AO$3),1,""))</f>
        <v/>
      </c>
      <c r="AP743" s="105" t="str">
        <f aca="false">IF(AO743=1,COUNTIF($AO$6:AO743,"=1"),"")</f>
        <v/>
      </c>
      <c r="AQ743" s="106" t="str">
        <f aca="false">IF($AO$3="","",IF(AG743=$AO$3,"借",IF(AJ743=$AO$3,"貸","")))</f>
        <v/>
      </c>
    </row>
    <row r="744" customFormat="false" ht="12" hidden="false" customHeight="false" outlineLevel="0" collapsed="false">
      <c r="AA744" s="52" t="n">
        <v>739</v>
      </c>
      <c r="AC744" s="52"/>
      <c r="AD744" s="94" t="str">
        <f aca="false">IF(AC744&lt;&gt;"",VLOOKUP(AC744,$P$5:W$120,8,0),"")</f>
        <v/>
      </c>
      <c r="AF744" s="52" t="str">
        <f aca="false">IF(ISERROR(VALUE(MID(AD744,1,3))),"",VALUE(MID(VLOOKUP(VALUE(MID(AD744,1,3)),$P$5:$W$120,4,0),1,3)))</f>
        <v/>
      </c>
      <c r="AG744" s="94" t="str">
        <f aca="false">IF(AF744&lt;&gt;"",VLOOKUP(AF744,$B$5:$L$106,11,0),"")</f>
        <v/>
      </c>
      <c r="AH744" s="88"/>
      <c r="AI744" s="52" t="str">
        <f aca="false">IF(ISERR(VALUE(MID(AD744,1,3))),"",VALUE(MID(VLOOKUP(VALUE(MID(AD744,1,3)),$P$5:$W$120,6,0),1,3)))</f>
        <v/>
      </c>
      <c r="AJ744" s="94" t="str">
        <f aca="false">IF(AI744&lt;&gt;"",VLOOKUP(AI744,$B$5:$L$106,11,0),"")</f>
        <v/>
      </c>
      <c r="AK744" s="102" t="n">
        <f aca="false">AH744</f>
        <v>0</v>
      </c>
      <c r="AM744" s="103" t="n">
        <f aca="false">IF(AG744=$AM$3,IF($AM$4="借方残",AH744+AM393,AM393-AH744),IF(AJ744=$AM$3,IF($AM$4="借方残",AM393-AK744,AK744+AM393),AM393))</f>
        <v>0</v>
      </c>
      <c r="AO744" s="105" t="str">
        <f aca="false">IF($AO$3="","",IF(OR(AG744=$AO$3,AJ744=$AO$3),1,""))</f>
        <v/>
      </c>
      <c r="AP744" s="105" t="str">
        <f aca="false">IF(AO744=1,COUNTIF($AO$6:AO744,"=1"),"")</f>
        <v/>
      </c>
      <c r="AQ744" s="106" t="str">
        <f aca="false">IF($AO$3="","",IF(AG744=$AO$3,"借",IF(AJ744=$AO$3,"貸","")))</f>
        <v/>
      </c>
    </row>
    <row r="745" customFormat="false" ht="12" hidden="false" customHeight="false" outlineLevel="0" collapsed="false">
      <c r="AA745" s="52" t="n">
        <v>740</v>
      </c>
      <c r="AC745" s="52"/>
      <c r="AD745" s="94" t="str">
        <f aca="false">IF(AC745&lt;&gt;"",VLOOKUP(AC745,$P$5:W$120,8,0),"")</f>
        <v/>
      </c>
      <c r="AF745" s="52" t="str">
        <f aca="false">IF(ISERROR(VALUE(MID(AD745,1,3))),"",VALUE(MID(VLOOKUP(VALUE(MID(AD745,1,3)),$P$5:$W$120,4,0),1,3)))</f>
        <v/>
      </c>
      <c r="AG745" s="94" t="str">
        <f aca="false">IF(AF745&lt;&gt;"",VLOOKUP(AF745,$B$5:$L$106,11,0),"")</f>
        <v/>
      </c>
      <c r="AH745" s="88"/>
      <c r="AI745" s="52" t="str">
        <f aca="false">IF(ISERR(VALUE(MID(AD745,1,3))),"",VALUE(MID(VLOOKUP(VALUE(MID(AD745,1,3)),$P$5:$W$120,6,0),1,3)))</f>
        <v/>
      </c>
      <c r="AJ745" s="94" t="str">
        <f aca="false">IF(AI745&lt;&gt;"",VLOOKUP(AI745,$B$5:$L$106,11,0),"")</f>
        <v/>
      </c>
      <c r="AK745" s="102" t="n">
        <f aca="false">AH745</f>
        <v>0</v>
      </c>
      <c r="AM745" s="103" t="n">
        <f aca="false">IF(AG745=$AM$3,IF($AM$4="借方残",AH745+AM394,AM394-AH745),IF(AJ745=$AM$3,IF($AM$4="借方残",AM394-AK745,AK745+AM394),AM394))</f>
        <v>0</v>
      </c>
      <c r="AO745" s="105" t="str">
        <f aca="false">IF($AO$3="","",IF(OR(AG745=$AO$3,AJ745=$AO$3),1,""))</f>
        <v/>
      </c>
      <c r="AP745" s="105" t="str">
        <f aca="false">IF(AO745=1,COUNTIF($AO$6:AO745,"=1"),"")</f>
        <v/>
      </c>
      <c r="AQ745" s="106" t="str">
        <f aca="false">IF($AO$3="","",IF(AG745=$AO$3,"借",IF(AJ745=$AO$3,"貸","")))</f>
        <v/>
      </c>
    </row>
    <row r="746" customFormat="false" ht="12" hidden="false" customHeight="false" outlineLevel="0" collapsed="false">
      <c r="AA746" s="52" t="n">
        <v>741</v>
      </c>
      <c r="AC746" s="52"/>
      <c r="AD746" s="94" t="str">
        <f aca="false">IF(AC746&lt;&gt;"",VLOOKUP(AC746,$P$5:W$120,8,0),"")</f>
        <v/>
      </c>
      <c r="AF746" s="52" t="str">
        <f aca="false">IF(ISERROR(VALUE(MID(AD746,1,3))),"",VALUE(MID(VLOOKUP(VALUE(MID(AD746,1,3)),$P$5:$W$120,4,0),1,3)))</f>
        <v/>
      </c>
      <c r="AG746" s="94" t="str">
        <f aca="false">IF(AF746&lt;&gt;"",VLOOKUP(AF746,$B$5:$L$106,11,0),"")</f>
        <v/>
      </c>
      <c r="AH746" s="88"/>
      <c r="AI746" s="52" t="str">
        <f aca="false">IF(ISERR(VALUE(MID(AD746,1,3))),"",VALUE(MID(VLOOKUP(VALUE(MID(AD746,1,3)),$P$5:$W$120,6,0),1,3)))</f>
        <v/>
      </c>
      <c r="AJ746" s="94" t="str">
        <f aca="false">IF(AI746&lt;&gt;"",VLOOKUP(AI746,$B$5:$L$106,11,0),"")</f>
        <v/>
      </c>
      <c r="AK746" s="102" t="n">
        <f aca="false">AH746</f>
        <v>0</v>
      </c>
      <c r="AM746" s="103" t="n">
        <f aca="false">IF(AG746=$AM$3,IF($AM$4="借方残",AH746+AM395,AM395-AH746),IF(AJ746=$AM$3,IF($AM$4="借方残",AM395-AK746,AK746+AM395),AM395))</f>
        <v>0</v>
      </c>
      <c r="AO746" s="105" t="str">
        <f aca="false">IF($AO$3="","",IF(OR(AG746=$AO$3,AJ746=$AO$3),1,""))</f>
        <v/>
      </c>
      <c r="AP746" s="105" t="str">
        <f aca="false">IF(AO746=1,COUNTIF($AO$6:AO746,"=1"),"")</f>
        <v/>
      </c>
      <c r="AQ746" s="106" t="str">
        <f aca="false">IF($AO$3="","",IF(AG746=$AO$3,"借",IF(AJ746=$AO$3,"貸","")))</f>
        <v/>
      </c>
    </row>
    <row r="747" customFormat="false" ht="12" hidden="false" customHeight="false" outlineLevel="0" collapsed="false">
      <c r="AA747" s="52" t="n">
        <v>742</v>
      </c>
      <c r="AC747" s="52"/>
      <c r="AD747" s="94" t="str">
        <f aca="false">IF(AC747&lt;&gt;"",VLOOKUP(AC747,$P$5:W$120,8,0),"")</f>
        <v/>
      </c>
      <c r="AF747" s="52" t="str">
        <f aca="false">IF(ISERROR(VALUE(MID(AD747,1,3))),"",VALUE(MID(VLOOKUP(VALUE(MID(AD747,1,3)),$P$5:$W$120,4,0),1,3)))</f>
        <v/>
      </c>
      <c r="AG747" s="94" t="str">
        <f aca="false">IF(AF747&lt;&gt;"",VLOOKUP(AF747,$B$5:$L$106,11,0),"")</f>
        <v/>
      </c>
      <c r="AH747" s="88"/>
      <c r="AI747" s="52" t="str">
        <f aca="false">IF(ISERR(VALUE(MID(AD747,1,3))),"",VALUE(MID(VLOOKUP(VALUE(MID(AD747,1,3)),$P$5:$W$120,6,0),1,3)))</f>
        <v/>
      </c>
      <c r="AJ747" s="94" t="str">
        <f aca="false">IF(AI747&lt;&gt;"",VLOOKUP(AI747,$B$5:$L$106,11,0),"")</f>
        <v/>
      </c>
      <c r="AK747" s="102" t="n">
        <f aca="false">AH747</f>
        <v>0</v>
      </c>
      <c r="AM747" s="103" t="n">
        <f aca="false">IF(AG747=$AM$3,IF($AM$4="借方残",AH747+AM396,AM396-AH747),IF(AJ747=$AM$3,IF($AM$4="借方残",AM396-AK747,AK747+AM396),AM396))</f>
        <v>0</v>
      </c>
      <c r="AO747" s="105" t="str">
        <f aca="false">IF($AO$3="","",IF(OR(AG747=$AO$3,AJ747=$AO$3),1,""))</f>
        <v/>
      </c>
      <c r="AP747" s="105" t="str">
        <f aca="false">IF(AO747=1,COUNTIF($AO$6:AO747,"=1"),"")</f>
        <v/>
      </c>
      <c r="AQ747" s="106" t="str">
        <f aca="false">IF($AO$3="","",IF(AG747=$AO$3,"借",IF(AJ747=$AO$3,"貸","")))</f>
        <v/>
      </c>
    </row>
    <row r="748" customFormat="false" ht="12" hidden="false" customHeight="false" outlineLevel="0" collapsed="false">
      <c r="AA748" s="52" t="n">
        <v>743</v>
      </c>
      <c r="AC748" s="52"/>
      <c r="AD748" s="94" t="str">
        <f aca="false">IF(AC748&lt;&gt;"",VLOOKUP(AC748,$P$5:W$120,8,0),"")</f>
        <v/>
      </c>
      <c r="AF748" s="52" t="str">
        <f aca="false">IF(ISERROR(VALUE(MID(AD748,1,3))),"",VALUE(MID(VLOOKUP(VALUE(MID(AD748,1,3)),$P$5:$W$120,4,0),1,3)))</f>
        <v/>
      </c>
      <c r="AG748" s="94" t="str">
        <f aca="false">IF(AF748&lt;&gt;"",VLOOKUP(AF748,$B$5:$L$106,11,0),"")</f>
        <v/>
      </c>
      <c r="AH748" s="88"/>
      <c r="AI748" s="52" t="str">
        <f aca="false">IF(ISERR(VALUE(MID(AD748,1,3))),"",VALUE(MID(VLOOKUP(VALUE(MID(AD748,1,3)),$P$5:$W$120,6,0),1,3)))</f>
        <v/>
      </c>
      <c r="AJ748" s="94" t="str">
        <f aca="false">IF(AI748&lt;&gt;"",VLOOKUP(AI748,$B$5:$L$106,11,0),"")</f>
        <v/>
      </c>
      <c r="AK748" s="102" t="n">
        <f aca="false">AH748</f>
        <v>0</v>
      </c>
      <c r="AM748" s="103" t="n">
        <f aca="false">IF(AG748=$AM$3,IF($AM$4="借方残",AH748+AM397,AM397-AH748),IF(AJ748=$AM$3,IF($AM$4="借方残",AM397-AK748,AK748+AM397),AM397))</f>
        <v>0</v>
      </c>
      <c r="AO748" s="105" t="str">
        <f aca="false">IF($AO$3="","",IF(OR(AG748=$AO$3,AJ748=$AO$3),1,""))</f>
        <v/>
      </c>
      <c r="AP748" s="105" t="str">
        <f aca="false">IF(AO748=1,COUNTIF($AO$6:AO748,"=1"),"")</f>
        <v/>
      </c>
      <c r="AQ748" s="106" t="str">
        <f aca="false">IF($AO$3="","",IF(AG748=$AO$3,"借",IF(AJ748=$AO$3,"貸","")))</f>
        <v/>
      </c>
    </row>
    <row r="749" customFormat="false" ht="12" hidden="false" customHeight="false" outlineLevel="0" collapsed="false">
      <c r="AA749" s="52" t="n">
        <v>744</v>
      </c>
      <c r="AC749" s="52"/>
      <c r="AD749" s="94" t="str">
        <f aca="false">IF(AC749&lt;&gt;"",VLOOKUP(AC749,$P$5:W$120,8,0),"")</f>
        <v/>
      </c>
      <c r="AF749" s="52" t="str">
        <f aca="false">IF(ISERROR(VALUE(MID(AD749,1,3))),"",VALUE(MID(VLOOKUP(VALUE(MID(AD749,1,3)),$P$5:$W$120,4,0),1,3)))</f>
        <v/>
      </c>
      <c r="AG749" s="94" t="str">
        <f aca="false">IF(AF749&lt;&gt;"",VLOOKUP(AF749,$B$5:$L$106,11,0),"")</f>
        <v/>
      </c>
      <c r="AH749" s="88"/>
      <c r="AI749" s="52" t="str">
        <f aca="false">IF(ISERR(VALUE(MID(AD749,1,3))),"",VALUE(MID(VLOOKUP(VALUE(MID(AD749,1,3)),$P$5:$W$120,6,0),1,3)))</f>
        <v/>
      </c>
      <c r="AJ749" s="94" t="str">
        <f aca="false">IF(AI749&lt;&gt;"",VLOOKUP(AI749,$B$5:$L$106,11,0),"")</f>
        <v/>
      </c>
      <c r="AK749" s="102" t="n">
        <f aca="false">AH749</f>
        <v>0</v>
      </c>
      <c r="AM749" s="103" t="n">
        <f aca="false">IF(AG749=$AM$3,IF($AM$4="借方残",AH749+AM398,AM398-AH749),IF(AJ749=$AM$3,IF($AM$4="借方残",AM398-AK749,AK749+AM398),AM398))</f>
        <v>0</v>
      </c>
      <c r="AO749" s="105" t="str">
        <f aca="false">IF($AO$3="","",IF(OR(AG749=$AO$3,AJ749=$AO$3),1,""))</f>
        <v/>
      </c>
      <c r="AP749" s="105" t="str">
        <f aca="false">IF(AO749=1,COUNTIF($AO$6:AO749,"=1"),"")</f>
        <v/>
      </c>
      <c r="AQ749" s="106" t="str">
        <f aca="false">IF($AO$3="","",IF(AG749=$AO$3,"借",IF(AJ749=$AO$3,"貸","")))</f>
        <v/>
      </c>
    </row>
    <row r="750" customFormat="false" ht="12" hidden="false" customHeight="false" outlineLevel="0" collapsed="false">
      <c r="AA750" s="52" t="n">
        <v>745</v>
      </c>
      <c r="AC750" s="52"/>
      <c r="AD750" s="94" t="str">
        <f aca="false">IF(AC750&lt;&gt;"",VLOOKUP(AC750,$P$5:W$120,8,0),"")</f>
        <v/>
      </c>
      <c r="AF750" s="52" t="str">
        <f aca="false">IF(ISERROR(VALUE(MID(AD750,1,3))),"",VALUE(MID(VLOOKUP(VALUE(MID(AD750,1,3)),$P$5:$W$120,4,0),1,3)))</f>
        <v/>
      </c>
      <c r="AG750" s="94" t="str">
        <f aca="false">IF(AF750&lt;&gt;"",VLOOKUP(AF750,$B$5:$L$106,11,0),"")</f>
        <v/>
      </c>
      <c r="AH750" s="88"/>
      <c r="AI750" s="52" t="str">
        <f aca="false">IF(ISERR(VALUE(MID(AD750,1,3))),"",VALUE(MID(VLOOKUP(VALUE(MID(AD750,1,3)),$P$5:$W$120,6,0),1,3)))</f>
        <v/>
      </c>
      <c r="AJ750" s="94" t="str">
        <f aca="false">IF(AI750&lt;&gt;"",VLOOKUP(AI750,$B$5:$L$106,11,0),"")</f>
        <v/>
      </c>
      <c r="AK750" s="102" t="n">
        <f aca="false">AH750</f>
        <v>0</v>
      </c>
      <c r="AM750" s="103" t="n">
        <f aca="false">IF(AG750=$AM$3,IF($AM$4="借方残",AH750+AM399,AM399-AH750),IF(AJ750=$AM$3,IF($AM$4="借方残",AM399-AK750,AK750+AM399),AM399))</f>
        <v>0</v>
      </c>
      <c r="AO750" s="105" t="str">
        <f aca="false">IF($AO$3="","",IF(OR(AG750=$AO$3,AJ750=$AO$3),1,""))</f>
        <v/>
      </c>
      <c r="AP750" s="105" t="str">
        <f aca="false">IF(AO750=1,COUNTIF($AO$6:AO750,"=1"),"")</f>
        <v/>
      </c>
      <c r="AQ750" s="106" t="str">
        <f aca="false">IF($AO$3="","",IF(AG750=$AO$3,"借",IF(AJ750=$AO$3,"貸","")))</f>
        <v/>
      </c>
    </row>
    <row r="751" customFormat="false" ht="12" hidden="false" customHeight="false" outlineLevel="0" collapsed="false">
      <c r="AA751" s="52" t="n">
        <v>746</v>
      </c>
      <c r="AC751" s="52"/>
      <c r="AD751" s="94" t="str">
        <f aca="false">IF(AC751&lt;&gt;"",VLOOKUP(AC751,$P$5:W$120,8,0),"")</f>
        <v/>
      </c>
      <c r="AF751" s="52" t="str">
        <f aca="false">IF(ISERROR(VALUE(MID(AD751,1,3))),"",VALUE(MID(VLOOKUP(VALUE(MID(AD751,1,3)),$P$5:$W$120,4,0),1,3)))</f>
        <v/>
      </c>
      <c r="AG751" s="94" t="str">
        <f aca="false">IF(AF751&lt;&gt;"",VLOOKUP(AF751,$B$5:$L$106,11,0),"")</f>
        <v/>
      </c>
      <c r="AH751" s="88"/>
      <c r="AI751" s="52" t="str">
        <f aca="false">IF(ISERR(VALUE(MID(AD751,1,3))),"",VALUE(MID(VLOOKUP(VALUE(MID(AD751,1,3)),$P$5:$W$120,6,0),1,3)))</f>
        <v/>
      </c>
      <c r="AJ751" s="94" t="str">
        <f aca="false">IF(AI751&lt;&gt;"",VLOOKUP(AI751,$B$5:$L$106,11,0),"")</f>
        <v/>
      </c>
      <c r="AK751" s="102" t="n">
        <f aca="false">AH751</f>
        <v>0</v>
      </c>
      <c r="AM751" s="103" t="n">
        <f aca="false">IF(AG751=$AM$3,IF($AM$4="借方残",AH751+AM400,AM400-AH751),IF(AJ751=$AM$3,IF($AM$4="借方残",AM400-AK751,AK751+AM400),AM400))</f>
        <v>0</v>
      </c>
      <c r="AO751" s="105" t="str">
        <f aca="false">IF($AO$3="","",IF(OR(AG751=$AO$3,AJ751=$AO$3),1,""))</f>
        <v/>
      </c>
      <c r="AP751" s="105" t="str">
        <f aca="false">IF(AO751=1,COUNTIF($AO$6:AO751,"=1"),"")</f>
        <v/>
      </c>
      <c r="AQ751" s="106" t="str">
        <f aca="false">IF($AO$3="","",IF(AG751=$AO$3,"借",IF(AJ751=$AO$3,"貸","")))</f>
        <v/>
      </c>
    </row>
    <row r="752" customFormat="false" ht="12" hidden="false" customHeight="false" outlineLevel="0" collapsed="false">
      <c r="AA752" s="52" t="n">
        <v>747</v>
      </c>
      <c r="AC752" s="52"/>
      <c r="AD752" s="94" t="str">
        <f aca="false">IF(AC752&lt;&gt;"",VLOOKUP(AC752,$P$5:W$120,8,0),"")</f>
        <v/>
      </c>
      <c r="AF752" s="52" t="str">
        <f aca="false">IF(ISERROR(VALUE(MID(AD752,1,3))),"",VALUE(MID(VLOOKUP(VALUE(MID(AD752,1,3)),$P$5:$W$120,4,0),1,3)))</f>
        <v/>
      </c>
      <c r="AG752" s="94" t="str">
        <f aca="false">IF(AF752&lt;&gt;"",VLOOKUP(AF752,$B$5:$L$106,11,0),"")</f>
        <v/>
      </c>
      <c r="AH752" s="88"/>
      <c r="AI752" s="52" t="str">
        <f aca="false">IF(ISERR(VALUE(MID(AD752,1,3))),"",VALUE(MID(VLOOKUP(VALUE(MID(AD752,1,3)),$P$5:$W$120,6,0),1,3)))</f>
        <v/>
      </c>
      <c r="AJ752" s="94" t="str">
        <f aca="false">IF(AI752&lt;&gt;"",VLOOKUP(AI752,$B$5:$L$106,11,0),"")</f>
        <v/>
      </c>
      <c r="AK752" s="102" t="n">
        <f aca="false">AH752</f>
        <v>0</v>
      </c>
      <c r="AM752" s="103" t="n">
        <f aca="false">IF(AG752=$AM$3,IF($AM$4="借方残",AH752+AM401,AM401-AH752),IF(AJ752=$AM$3,IF($AM$4="借方残",AM401-AK752,AK752+AM401),AM401))</f>
        <v>0</v>
      </c>
      <c r="AO752" s="105" t="str">
        <f aca="false">IF($AO$3="","",IF(OR(AG752=$AO$3,AJ752=$AO$3),1,""))</f>
        <v/>
      </c>
      <c r="AP752" s="105" t="str">
        <f aca="false">IF(AO752=1,COUNTIF($AO$6:AO752,"=1"),"")</f>
        <v/>
      </c>
      <c r="AQ752" s="106" t="str">
        <f aca="false">IF($AO$3="","",IF(AG752=$AO$3,"借",IF(AJ752=$AO$3,"貸","")))</f>
        <v/>
      </c>
    </row>
    <row r="753" customFormat="false" ht="12" hidden="false" customHeight="false" outlineLevel="0" collapsed="false">
      <c r="AA753" s="52" t="n">
        <v>748</v>
      </c>
      <c r="AC753" s="52"/>
      <c r="AD753" s="94" t="str">
        <f aca="false">IF(AC753&lt;&gt;"",VLOOKUP(AC753,$P$5:W$120,8,0),"")</f>
        <v/>
      </c>
      <c r="AF753" s="52" t="str">
        <f aca="false">IF(ISERROR(VALUE(MID(AD753,1,3))),"",VALUE(MID(VLOOKUP(VALUE(MID(AD753,1,3)),$P$5:$W$120,4,0),1,3)))</f>
        <v/>
      </c>
      <c r="AG753" s="94" t="str">
        <f aca="false">IF(AF753&lt;&gt;"",VLOOKUP(AF753,$B$5:$L$106,11,0),"")</f>
        <v/>
      </c>
      <c r="AH753" s="88"/>
      <c r="AI753" s="52" t="str">
        <f aca="false">IF(ISERR(VALUE(MID(AD753,1,3))),"",VALUE(MID(VLOOKUP(VALUE(MID(AD753,1,3)),$P$5:$W$120,6,0),1,3)))</f>
        <v/>
      </c>
      <c r="AJ753" s="94" t="str">
        <f aca="false">IF(AI753&lt;&gt;"",VLOOKUP(AI753,$B$5:$L$106,11,0),"")</f>
        <v/>
      </c>
      <c r="AK753" s="102" t="n">
        <f aca="false">AH753</f>
        <v>0</v>
      </c>
      <c r="AM753" s="103" t="n">
        <f aca="false">IF(AG753=$AM$3,IF($AM$4="借方残",AH753+AM402,AM402-AH753),IF(AJ753=$AM$3,IF($AM$4="借方残",AM402-AK753,AK753+AM402),AM402))</f>
        <v>0</v>
      </c>
      <c r="AO753" s="105" t="str">
        <f aca="false">IF($AO$3="","",IF(OR(AG753=$AO$3,AJ753=$AO$3),1,""))</f>
        <v/>
      </c>
      <c r="AP753" s="105" t="str">
        <f aca="false">IF(AO753=1,COUNTIF($AO$6:AO753,"=1"),"")</f>
        <v/>
      </c>
      <c r="AQ753" s="106" t="str">
        <f aca="false">IF($AO$3="","",IF(AG753=$AO$3,"借",IF(AJ753=$AO$3,"貸","")))</f>
        <v/>
      </c>
    </row>
    <row r="754" customFormat="false" ht="12" hidden="false" customHeight="false" outlineLevel="0" collapsed="false">
      <c r="AA754" s="52" t="n">
        <v>749</v>
      </c>
      <c r="AC754" s="52"/>
      <c r="AD754" s="94" t="str">
        <f aca="false">IF(AC754&lt;&gt;"",VLOOKUP(AC754,$P$5:W$120,8,0),"")</f>
        <v/>
      </c>
      <c r="AF754" s="52" t="str">
        <f aca="false">IF(ISERROR(VALUE(MID(AD754,1,3))),"",VALUE(MID(VLOOKUP(VALUE(MID(AD754,1,3)),$P$5:$W$120,4,0),1,3)))</f>
        <v/>
      </c>
      <c r="AG754" s="94" t="str">
        <f aca="false">IF(AF754&lt;&gt;"",VLOOKUP(AF754,$B$5:$L$106,11,0),"")</f>
        <v/>
      </c>
      <c r="AH754" s="88"/>
      <c r="AI754" s="52" t="str">
        <f aca="false">IF(ISERR(VALUE(MID(AD754,1,3))),"",VALUE(MID(VLOOKUP(VALUE(MID(AD754,1,3)),$P$5:$W$120,6,0),1,3)))</f>
        <v/>
      </c>
      <c r="AJ754" s="94" t="str">
        <f aca="false">IF(AI754&lt;&gt;"",VLOOKUP(AI754,$B$5:$L$106,11,0),"")</f>
        <v/>
      </c>
      <c r="AK754" s="102" t="n">
        <f aca="false">AH754</f>
        <v>0</v>
      </c>
      <c r="AM754" s="103" t="n">
        <f aca="false">IF(AG754=$AM$3,IF($AM$4="借方残",AH754+AM403,AM403-AH754),IF(AJ754=$AM$3,IF($AM$4="借方残",AM403-AK754,AK754+AM403),AM403))</f>
        <v>0</v>
      </c>
      <c r="AO754" s="105" t="str">
        <f aca="false">IF($AO$3="","",IF(OR(AG754=$AO$3,AJ754=$AO$3),1,""))</f>
        <v/>
      </c>
      <c r="AP754" s="105" t="str">
        <f aca="false">IF(AO754=1,COUNTIF($AO$6:AO754,"=1"),"")</f>
        <v/>
      </c>
      <c r="AQ754" s="106" t="str">
        <f aca="false">IF($AO$3="","",IF(AG754=$AO$3,"借",IF(AJ754=$AO$3,"貸","")))</f>
        <v/>
      </c>
    </row>
    <row r="755" customFormat="false" ht="12" hidden="false" customHeight="false" outlineLevel="0" collapsed="false">
      <c r="AA755" s="52" t="n">
        <v>750</v>
      </c>
      <c r="AC755" s="52"/>
      <c r="AD755" s="94" t="str">
        <f aca="false">IF(AC755&lt;&gt;"",VLOOKUP(AC755,$P$5:W$120,8,0),"")</f>
        <v/>
      </c>
      <c r="AF755" s="52" t="str">
        <f aca="false">IF(ISERROR(VALUE(MID(AD755,1,3))),"",VALUE(MID(VLOOKUP(VALUE(MID(AD755,1,3)),$P$5:$W$120,4,0),1,3)))</f>
        <v/>
      </c>
      <c r="AG755" s="94" t="str">
        <f aca="false">IF(AF755&lt;&gt;"",VLOOKUP(AF755,$B$5:$L$106,11,0),"")</f>
        <v/>
      </c>
      <c r="AH755" s="88"/>
      <c r="AI755" s="52" t="str">
        <f aca="false">IF(ISERR(VALUE(MID(AD755,1,3))),"",VALUE(MID(VLOOKUP(VALUE(MID(AD755,1,3)),$P$5:$W$120,6,0),1,3)))</f>
        <v/>
      </c>
      <c r="AJ755" s="94" t="str">
        <f aca="false">IF(AI755&lt;&gt;"",VLOOKUP(AI755,$B$5:$L$106,11,0),"")</f>
        <v/>
      </c>
      <c r="AK755" s="102" t="n">
        <f aca="false">AH755</f>
        <v>0</v>
      </c>
      <c r="AM755" s="103" t="n">
        <f aca="false">IF(AG755=$AM$3,IF($AM$4="借方残",AH755+AM404,AM404-AH755),IF(AJ755=$AM$3,IF($AM$4="借方残",AM404-AK755,AK755+AM404),AM404))</f>
        <v>0</v>
      </c>
      <c r="AO755" s="105" t="str">
        <f aca="false">IF($AO$3="","",IF(OR(AG755=$AO$3,AJ755=$AO$3),1,""))</f>
        <v/>
      </c>
      <c r="AP755" s="105" t="str">
        <f aca="false">IF(AO755=1,COUNTIF($AO$6:AO755,"=1"),"")</f>
        <v/>
      </c>
      <c r="AQ755" s="106" t="str">
        <f aca="false">IF($AO$3="","",IF(AG755=$AO$3,"借",IF(AJ755=$AO$3,"貸","")))</f>
        <v/>
      </c>
    </row>
    <row r="756" customFormat="false" ht="12" hidden="false" customHeight="false" outlineLevel="0" collapsed="false">
      <c r="AA756" s="52" t="n">
        <v>751</v>
      </c>
      <c r="AC756" s="52"/>
      <c r="AD756" s="94" t="str">
        <f aca="false">IF(AC756&lt;&gt;"",VLOOKUP(AC756,$P$5:W$120,8,0),"")</f>
        <v/>
      </c>
      <c r="AF756" s="52" t="str">
        <f aca="false">IF(ISERROR(VALUE(MID(AD756,1,3))),"",VALUE(MID(VLOOKUP(VALUE(MID(AD756,1,3)),$P$5:$W$120,4,0),1,3)))</f>
        <v/>
      </c>
      <c r="AG756" s="94" t="str">
        <f aca="false">IF(AF756&lt;&gt;"",VLOOKUP(AF756,$B$5:$L$106,11,0),"")</f>
        <v/>
      </c>
      <c r="AH756" s="88"/>
      <c r="AI756" s="52" t="str">
        <f aca="false">IF(ISERR(VALUE(MID(AD756,1,3))),"",VALUE(MID(VLOOKUP(VALUE(MID(AD756,1,3)),$P$5:$W$120,6,0),1,3)))</f>
        <v/>
      </c>
      <c r="AJ756" s="94" t="str">
        <f aca="false">IF(AI756&lt;&gt;"",VLOOKUP(AI756,$B$5:$L$106,11,0),"")</f>
        <v/>
      </c>
      <c r="AK756" s="102" t="n">
        <f aca="false">AH756</f>
        <v>0</v>
      </c>
      <c r="AM756" s="103" t="n">
        <f aca="false">IF(AG756=$AM$3,IF($AM$4="借方残",AH756+AM405,AM405-AH756),IF(AJ756=$AM$3,IF($AM$4="借方残",AM405-AK756,AK756+AM405),AM405))</f>
        <v>0</v>
      </c>
      <c r="AO756" s="105" t="str">
        <f aca="false">IF($AO$3="","",IF(OR(AG756=$AO$3,AJ756=$AO$3),1,""))</f>
        <v/>
      </c>
      <c r="AP756" s="105" t="str">
        <f aca="false">IF(AO756=1,COUNTIF($AO$6:AO756,"=1"),"")</f>
        <v/>
      </c>
      <c r="AQ756" s="106" t="str">
        <f aca="false">IF($AO$3="","",IF(AG756=$AO$3,"借",IF(AJ756=$AO$3,"貸","")))</f>
        <v/>
      </c>
    </row>
    <row r="757" customFormat="false" ht="12" hidden="false" customHeight="false" outlineLevel="0" collapsed="false">
      <c r="AA757" s="52" t="n">
        <v>752</v>
      </c>
      <c r="AC757" s="52"/>
      <c r="AD757" s="94" t="str">
        <f aca="false">IF(AC757&lt;&gt;"",VLOOKUP(AC757,$P$5:W$120,8,0),"")</f>
        <v/>
      </c>
      <c r="AF757" s="52" t="str">
        <f aca="false">IF(ISERROR(VALUE(MID(AD757,1,3))),"",VALUE(MID(VLOOKUP(VALUE(MID(AD757,1,3)),$P$5:$W$120,4,0),1,3)))</f>
        <v/>
      </c>
      <c r="AG757" s="94" t="str">
        <f aca="false">IF(AF757&lt;&gt;"",VLOOKUP(AF757,$B$5:$L$106,11,0),"")</f>
        <v/>
      </c>
      <c r="AH757" s="88"/>
      <c r="AI757" s="52" t="str">
        <f aca="false">IF(ISERR(VALUE(MID(AD757,1,3))),"",VALUE(MID(VLOOKUP(VALUE(MID(AD757,1,3)),$P$5:$W$120,6,0),1,3)))</f>
        <v/>
      </c>
      <c r="AJ757" s="94" t="str">
        <f aca="false">IF(AI757&lt;&gt;"",VLOOKUP(AI757,$B$5:$L$106,11,0),"")</f>
        <v/>
      </c>
      <c r="AK757" s="102" t="n">
        <f aca="false">AH757</f>
        <v>0</v>
      </c>
      <c r="AM757" s="103" t="n">
        <f aca="false">IF(AG757=$AM$3,IF($AM$4="借方残",AH757+AM406,AM406-AH757),IF(AJ757=$AM$3,IF($AM$4="借方残",AM406-AK757,AK757+AM406),AM406))</f>
        <v>0</v>
      </c>
      <c r="AO757" s="105" t="str">
        <f aca="false">IF($AO$3="","",IF(OR(AG757=$AO$3,AJ757=$AO$3),1,""))</f>
        <v/>
      </c>
      <c r="AP757" s="105" t="str">
        <f aca="false">IF(AO757=1,COUNTIF($AO$6:AO757,"=1"),"")</f>
        <v/>
      </c>
      <c r="AQ757" s="106" t="str">
        <f aca="false">IF($AO$3="","",IF(AG757=$AO$3,"借",IF(AJ757=$AO$3,"貸","")))</f>
        <v/>
      </c>
    </row>
    <row r="758" customFormat="false" ht="12" hidden="false" customHeight="false" outlineLevel="0" collapsed="false">
      <c r="AA758" s="52" t="n">
        <v>753</v>
      </c>
      <c r="AC758" s="52"/>
      <c r="AD758" s="94" t="str">
        <f aca="false">IF(AC758&lt;&gt;"",VLOOKUP(AC758,$P$5:W$120,8,0),"")</f>
        <v/>
      </c>
      <c r="AF758" s="52" t="str">
        <f aca="false">IF(ISERROR(VALUE(MID(AD758,1,3))),"",VALUE(MID(VLOOKUP(VALUE(MID(AD758,1,3)),$P$5:$W$120,4,0),1,3)))</f>
        <v/>
      </c>
      <c r="AG758" s="94" t="str">
        <f aca="false">IF(AF758&lt;&gt;"",VLOOKUP(AF758,$B$5:$L$106,11,0),"")</f>
        <v/>
      </c>
      <c r="AH758" s="88"/>
      <c r="AI758" s="52" t="str">
        <f aca="false">IF(ISERR(VALUE(MID(AD758,1,3))),"",VALUE(MID(VLOOKUP(VALUE(MID(AD758,1,3)),$P$5:$W$120,6,0),1,3)))</f>
        <v/>
      </c>
      <c r="AJ758" s="94" t="str">
        <f aca="false">IF(AI758&lt;&gt;"",VLOOKUP(AI758,$B$5:$L$106,11,0),"")</f>
        <v/>
      </c>
      <c r="AK758" s="102" t="n">
        <f aca="false">AH758</f>
        <v>0</v>
      </c>
      <c r="AM758" s="103" t="n">
        <f aca="false">IF(AG758=$AM$3,IF($AM$4="借方残",AH758+AM407,AM407-AH758),IF(AJ758=$AM$3,IF($AM$4="借方残",AM407-AK758,AK758+AM407),AM407))</f>
        <v>0</v>
      </c>
      <c r="AO758" s="105" t="str">
        <f aca="false">IF($AO$3="","",IF(OR(AG758=$AO$3,AJ758=$AO$3),1,""))</f>
        <v/>
      </c>
      <c r="AP758" s="105" t="str">
        <f aca="false">IF(AO758=1,COUNTIF($AO$6:AO758,"=1"),"")</f>
        <v/>
      </c>
      <c r="AQ758" s="106" t="str">
        <f aca="false">IF($AO$3="","",IF(AG758=$AO$3,"借",IF(AJ758=$AO$3,"貸","")))</f>
        <v/>
      </c>
    </row>
    <row r="759" customFormat="false" ht="12" hidden="false" customHeight="false" outlineLevel="0" collapsed="false">
      <c r="AA759" s="52" t="n">
        <v>754</v>
      </c>
      <c r="AC759" s="52"/>
      <c r="AD759" s="94" t="str">
        <f aca="false">IF(AC759&lt;&gt;"",VLOOKUP(AC759,$P$5:W$120,8,0),"")</f>
        <v/>
      </c>
      <c r="AF759" s="52" t="str">
        <f aca="false">IF(ISERROR(VALUE(MID(AD759,1,3))),"",VALUE(MID(VLOOKUP(VALUE(MID(AD759,1,3)),$P$5:$W$120,4,0),1,3)))</f>
        <v/>
      </c>
      <c r="AG759" s="94" t="str">
        <f aca="false">IF(AF759&lt;&gt;"",VLOOKUP(AF759,$B$5:$L$106,11,0),"")</f>
        <v/>
      </c>
      <c r="AH759" s="88"/>
      <c r="AI759" s="52" t="str">
        <f aca="false">IF(ISERR(VALUE(MID(AD759,1,3))),"",VALUE(MID(VLOOKUP(VALUE(MID(AD759,1,3)),$P$5:$W$120,6,0),1,3)))</f>
        <v/>
      </c>
      <c r="AJ759" s="94" t="str">
        <f aca="false">IF(AI759&lt;&gt;"",VLOOKUP(AI759,$B$5:$L$106,11,0),"")</f>
        <v/>
      </c>
      <c r="AK759" s="102" t="n">
        <f aca="false">AH759</f>
        <v>0</v>
      </c>
      <c r="AM759" s="103" t="n">
        <f aca="false">IF(AG759=$AM$3,IF($AM$4="借方残",AH759+AM408,AM408-AH759),IF(AJ759=$AM$3,IF($AM$4="借方残",AM408-AK759,AK759+AM408),AM408))</f>
        <v>0</v>
      </c>
      <c r="AO759" s="105" t="str">
        <f aca="false">IF($AO$3="","",IF(OR(AG759=$AO$3,AJ759=$AO$3),1,""))</f>
        <v/>
      </c>
      <c r="AP759" s="105" t="str">
        <f aca="false">IF(AO759=1,COUNTIF($AO$6:AO759,"=1"),"")</f>
        <v/>
      </c>
      <c r="AQ759" s="106" t="str">
        <f aca="false">IF($AO$3="","",IF(AG759=$AO$3,"借",IF(AJ759=$AO$3,"貸","")))</f>
        <v/>
      </c>
    </row>
    <row r="760" customFormat="false" ht="12" hidden="false" customHeight="false" outlineLevel="0" collapsed="false">
      <c r="AA760" s="52" t="n">
        <v>755</v>
      </c>
      <c r="AC760" s="52"/>
      <c r="AD760" s="94" t="str">
        <f aca="false">IF(AC760&lt;&gt;"",VLOOKUP(AC760,$P$5:W$120,8,0),"")</f>
        <v/>
      </c>
      <c r="AF760" s="52" t="str">
        <f aca="false">IF(ISERROR(VALUE(MID(AD760,1,3))),"",VALUE(MID(VLOOKUP(VALUE(MID(AD760,1,3)),$P$5:$W$120,4,0),1,3)))</f>
        <v/>
      </c>
      <c r="AG760" s="94" t="str">
        <f aca="false">IF(AF760&lt;&gt;"",VLOOKUP(AF760,$B$5:$L$106,11,0),"")</f>
        <v/>
      </c>
      <c r="AH760" s="88"/>
      <c r="AI760" s="52" t="str">
        <f aca="false">IF(ISERR(VALUE(MID(AD760,1,3))),"",VALUE(MID(VLOOKUP(VALUE(MID(AD760,1,3)),$P$5:$W$120,6,0),1,3)))</f>
        <v/>
      </c>
      <c r="AJ760" s="94" t="str">
        <f aca="false">IF(AI760&lt;&gt;"",VLOOKUP(AI760,$B$5:$L$106,11,0),"")</f>
        <v/>
      </c>
      <c r="AK760" s="102" t="n">
        <f aca="false">AH760</f>
        <v>0</v>
      </c>
      <c r="AM760" s="103" t="n">
        <f aca="false">IF(AG760=$AM$3,IF($AM$4="借方残",AH760+AM409,AM409-AH760),IF(AJ760=$AM$3,IF($AM$4="借方残",AM409-AK760,AK760+AM409),AM409))</f>
        <v>0</v>
      </c>
      <c r="AO760" s="105" t="str">
        <f aca="false">IF($AO$3="","",IF(OR(AG760=$AO$3,AJ760=$AO$3),1,""))</f>
        <v/>
      </c>
      <c r="AP760" s="105" t="str">
        <f aca="false">IF(AO760=1,COUNTIF($AO$6:AO760,"=1"),"")</f>
        <v/>
      </c>
      <c r="AQ760" s="106" t="str">
        <f aca="false">IF($AO$3="","",IF(AG760=$AO$3,"借",IF(AJ760=$AO$3,"貸","")))</f>
        <v/>
      </c>
    </row>
    <row r="761" customFormat="false" ht="12" hidden="false" customHeight="false" outlineLevel="0" collapsed="false">
      <c r="AA761" s="52" t="n">
        <v>756</v>
      </c>
      <c r="AC761" s="52"/>
      <c r="AD761" s="94" t="str">
        <f aca="false">IF(AC761&lt;&gt;"",VLOOKUP(AC761,$P$5:W$120,8,0),"")</f>
        <v/>
      </c>
      <c r="AF761" s="52" t="str">
        <f aca="false">IF(ISERROR(VALUE(MID(AD761,1,3))),"",VALUE(MID(VLOOKUP(VALUE(MID(AD761,1,3)),$P$5:$W$120,4,0),1,3)))</f>
        <v/>
      </c>
      <c r="AG761" s="94" t="str">
        <f aca="false">IF(AF761&lt;&gt;"",VLOOKUP(AF761,$B$5:$L$106,11,0),"")</f>
        <v/>
      </c>
      <c r="AH761" s="88"/>
      <c r="AI761" s="52" t="str">
        <f aca="false">IF(ISERR(VALUE(MID(AD761,1,3))),"",VALUE(MID(VLOOKUP(VALUE(MID(AD761,1,3)),$P$5:$W$120,6,0),1,3)))</f>
        <v/>
      </c>
      <c r="AJ761" s="94" t="str">
        <f aca="false">IF(AI761&lt;&gt;"",VLOOKUP(AI761,$B$5:$L$106,11,0),"")</f>
        <v/>
      </c>
      <c r="AK761" s="102" t="n">
        <f aca="false">AH761</f>
        <v>0</v>
      </c>
      <c r="AM761" s="103" t="n">
        <f aca="false">IF(AG761=$AM$3,IF($AM$4="借方残",AH761+AM410,AM410-AH761),IF(AJ761=$AM$3,IF($AM$4="借方残",AM410-AK761,AK761+AM410),AM410))</f>
        <v>0</v>
      </c>
      <c r="AO761" s="105" t="str">
        <f aca="false">IF($AO$3="","",IF(OR(AG761=$AO$3,AJ761=$AO$3),1,""))</f>
        <v/>
      </c>
      <c r="AP761" s="105" t="str">
        <f aca="false">IF(AO761=1,COUNTIF($AO$6:AO761,"=1"),"")</f>
        <v/>
      </c>
      <c r="AQ761" s="106" t="str">
        <f aca="false">IF($AO$3="","",IF(AG761=$AO$3,"借",IF(AJ761=$AO$3,"貸","")))</f>
        <v/>
      </c>
    </row>
    <row r="762" customFormat="false" ht="12" hidden="false" customHeight="false" outlineLevel="0" collapsed="false">
      <c r="AA762" s="52" t="n">
        <v>757</v>
      </c>
      <c r="AC762" s="52"/>
      <c r="AD762" s="94" t="str">
        <f aca="false">IF(AC762&lt;&gt;"",VLOOKUP(AC762,$P$5:W$120,8,0),"")</f>
        <v/>
      </c>
      <c r="AF762" s="52" t="str">
        <f aca="false">IF(ISERROR(VALUE(MID(AD762,1,3))),"",VALUE(MID(VLOOKUP(VALUE(MID(AD762,1,3)),$P$5:$W$120,4,0),1,3)))</f>
        <v/>
      </c>
      <c r="AG762" s="94" t="str">
        <f aca="false">IF(AF762&lt;&gt;"",VLOOKUP(AF762,$B$5:$L$106,11,0),"")</f>
        <v/>
      </c>
      <c r="AH762" s="88"/>
      <c r="AI762" s="52" t="str">
        <f aca="false">IF(ISERR(VALUE(MID(AD762,1,3))),"",VALUE(MID(VLOOKUP(VALUE(MID(AD762,1,3)),$P$5:$W$120,6,0),1,3)))</f>
        <v/>
      </c>
      <c r="AJ762" s="94" t="str">
        <f aca="false">IF(AI762&lt;&gt;"",VLOOKUP(AI762,$B$5:$L$106,11,0),"")</f>
        <v/>
      </c>
      <c r="AK762" s="102" t="n">
        <f aca="false">AH762</f>
        <v>0</v>
      </c>
      <c r="AM762" s="103" t="n">
        <f aca="false">IF(AG762=$AM$3,IF($AM$4="借方残",AH762+AM411,AM411-AH762),IF(AJ762=$AM$3,IF($AM$4="借方残",AM411-AK762,AK762+AM411),AM411))</f>
        <v>0</v>
      </c>
      <c r="AO762" s="105" t="str">
        <f aca="false">IF($AO$3="","",IF(OR(AG762=$AO$3,AJ762=$AO$3),1,""))</f>
        <v/>
      </c>
      <c r="AP762" s="105" t="str">
        <f aca="false">IF(AO762=1,COUNTIF($AO$6:AO762,"=1"),"")</f>
        <v/>
      </c>
      <c r="AQ762" s="106" t="str">
        <f aca="false">IF($AO$3="","",IF(AG762=$AO$3,"借",IF(AJ762=$AO$3,"貸","")))</f>
        <v/>
      </c>
    </row>
    <row r="763" customFormat="false" ht="12" hidden="false" customHeight="false" outlineLevel="0" collapsed="false">
      <c r="AA763" s="52" t="n">
        <v>758</v>
      </c>
      <c r="AC763" s="52"/>
      <c r="AD763" s="94" t="str">
        <f aca="false">IF(AC763&lt;&gt;"",VLOOKUP(AC763,$P$5:W$120,8,0),"")</f>
        <v/>
      </c>
      <c r="AF763" s="52" t="str">
        <f aca="false">IF(ISERROR(VALUE(MID(AD763,1,3))),"",VALUE(MID(VLOOKUP(VALUE(MID(AD763,1,3)),$P$5:$W$120,4,0),1,3)))</f>
        <v/>
      </c>
      <c r="AG763" s="94" t="str">
        <f aca="false">IF(AF763&lt;&gt;"",VLOOKUP(AF763,$B$5:$L$106,11,0),"")</f>
        <v/>
      </c>
      <c r="AH763" s="88"/>
      <c r="AI763" s="52" t="str">
        <f aca="false">IF(ISERR(VALUE(MID(AD763,1,3))),"",VALUE(MID(VLOOKUP(VALUE(MID(AD763,1,3)),$P$5:$W$120,6,0),1,3)))</f>
        <v/>
      </c>
      <c r="AJ763" s="94" t="str">
        <f aca="false">IF(AI763&lt;&gt;"",VLOOKUP(AI763,$B$5:$L$106,11,0),"")</f>
        <v/>
      </c>
      <c r="AK763" s="102" t="n">
        <f aca="false">AH763</f>
        <v>0</v>
      </c>
      <c r="AM763" s="103" t="n">
        <f aca="false">IF(AG763=$AM$3,IF($AM$4="借方残",AH763+AM412,AM412-AH763),IF(AJ763=$AM$3,IF($AM$4="借方残",AM412-AK763,AK763+AM412),AM412))</f>
        <v>0</v>
      </c>
      <c r="AO763" s="105" t="str">
        <f aca="false">IF($AO$3="","",IF(OR(AG763=$AO$3,AJ763=$AO$3),1,""))</f>
        <v/>
      </c>
      <c r="AP763" s="105" t="str">
        <f aca="false">IF(AO763=1,COUNTIF($AO$6:AO763,"=1"),"")</f>
        <v/>
      </c>
      <c r="AQ763" s="106" t="str">
        <f aca="false">IF($AO$3="","",IF(AG763=$AO$3,"借",IF(AJ763=$AO$3,"貸","")))</f>
        <v/>
      </c>
    </row>
    <row r="764" customFormat="false" ht="12" hidden="false" customHeight="false" outlineLevel="0" collapsed="false">
      <c r="AA764" s="52" t="n">
        <v>759</v>
      </c>
      <c r="AC764" s="52"/>
      <c r="AD764" s="94" t="str">
        <f aca="false">IF(AC764&lt;&gt;"",VLOOKUP(AC764,$P$5:W$120,8,0),"")</f>
        <v/>
      </c>
      <c r="AF764" s="52" t="str">
        <f aca="false">IF(ISERROR(VALUE(MID(AD764,1,3))),"",VALUE(MID(VLOOKUP(VALUE(MID(AD764,1,3)),$P$5:$W$120,4,0),1,3)))</f>
        <v/>
      </c>
      <c r="AG764" s="94" t="str">
        <f aca="false">IF(AF764&lt;&gt;"",VLOOKUP(AF764,$B$5:$L$106,11,0),"")</f>
        <v/>
      </c>
      <c r="AH764" s="88"/>
      <c r="AI764" s="52" t="str">
        <f aca="false">IF(ISERR(VALUE(MID(AD764,1,3))),"",VALUE(MID(VLOOKUP(VALUE(MID(AD764,1,3)),$P$5:$W$120,6,0),1,3)))</f>
        <v/>
      </c>
      <c r="AJ764" s="94" t="str">
        <f aca="false">IF(AI764&lt;&gt;"",VLOOKUP(AI764,$B$5:$L$106,11,0),"")</f>
        <v/>
      </c>
      <c r="AK764" s="102" t="n">
        <f aca="false">AH764</f>
        <v>0</v>
      </c>
      <c r="AM764" s="103" t="n">
        <f aca="false">IF(AG764=$AM$3,IF($AM$4="借方残",AH764+AM413,AM413-AH764),IF(AJ764=$AM$3,IF($AM$4="借方残",AM413-AK764,AK764+AM413),AM413))</f>
        <v>0</v>
      </c>
      <c r="AO764" s="105" t="str">
        <f aca="false">IF($AO$3="","",IF(OR(AG764=$AO$3,AJ764=$AO$3),1,""))</f>
        <v/>
      </c>
      <c r="AP764" s="105" t="str">
        <f aca="false">IF(AO764=1,COUNTIF($AO$6:AO764,"=1"),"")</f>
        <v/>
      </c>
      <c r="AQ764" s="106" t="str">
        <f aca="false">IF($AO$3="","",IF(AG764=$AO$3,"借",IF(AJ764=$AO$3,"貸","")))</f>
        <v/>
      </c>
    </row>
    <row r="765" customFormat="false" ht="12" hidden="false" customHeight="false" outlineLevel="0" collapsed="false">
      <c r="AA765" s="52" t="n">
        <v>760</v>
      </c>
      <c r="AC765" s="52"/>
      <c r="AD765" s="94" t="str">
        <f aca="false">IF(AC765&lt;&gt;"",VLOOKUP(AC765,$P$5:W$120,8,0),"")</f>
        <v/>
      </c>
      <c r="AF765" s="52" t="str">
        <f aca="false">IF(ISERROR(VALUE(MID(AD765,1,3))),"",VALUE(MID(VLOOKUP(VALUE(MID(AD765,1,3)),$P$5:$W$120,4,0),1,3)))</f>
        <v/>
      </c>
      <c r="AG765" s="94" t="str">
        <f aca="false">IF(AF765&lt;&gt;"",VLOOKUP(AF765,$B$5:$L$106,11,0),"")</f>
        <v/>
      </c>
      <c r="AH765" s="88"/>
      <c r="AI765" s="52" t="str">
        <f aca="false">IF(ISERR(VALUE(MID(AD765,1,3))),"",VALUE(MID(VLOOKUP(VALUE(MID(AD765,1,3)),$P$5:$W$120,6,0),1,3)))</f>
        <v/>
      </c>
      <c r="AJ765" s="94" t="str">
        <f aca="false">IF(AI765&lt;&gt;"",VLOOKUP(AI765,$B$5:$L$106,11,0),"")</f>
        <v/>
      </c>
      <c r="AK765" s="102" t="n">
        <f aca="false">AH765</f>
        <v>0</v>
      </c>
      <c r="AM765" s="103" t="n">
        <f aca="false">IF(AG765=$AM$3,IF($AM$4="借方残",AH765+AM414,AM414-AH765),IF(AJ765=$AM$3,IF($AM$4="借方残",AM414-AK765,AK765+AM414),AM414))</f>
        <v>0</v>
      </c>
      <c r="AO765" s="105" t="str">
        <f aca="false">IF($AO$3="","",IF(OR(AG765=$AO$3,AJ765=$AO$3),1,""))</f>
        <v/>
      </c>
      <c r="AP765" s="105" t="str">
        <f aca="false">IF(AO765=1,COUNTIF($AO$6:AO765,"=1"),"")</f>
        <v/>
      </c>
      <c r="AQ765" s="106" t="str">
        <f aca="false">IF($AO$3="","",IF(AG765=$AO$3,"借",IF(AJ765=$AO$3,"貸","")))</f>
        <v/>
      </c>
    </row>
    <row r="766" customFormat="false" ht="12" hidden="false" customHeight="false" outlineLevel="0" collapsed="false">
      <c r="AA766" s="52" t="n">
        <v>761</v>
      </c>
      <c r="AC766" s="52"/>
      <c r="AD766" s="94" t="str">
        <f aca="false">IF(AC766&lt;&gt;"",VLOOKUP(AC766,$P$5:W$120,8,0),"")</f>
        <v/>
      </c>
      <c r="AF766" s="52" t="str">
        <f aca="false">IF(ISERROR(VALUE(MID(AD766,1,3))),"",VALUE(MID(VLOOKUP(VALUE(MID(AD766,1,3)),$P$5:$W$120,4,0),1,3)))</f>
        <v/>
      </c>
      <c r="AG766" s="94" t="str">
        <f aca="false">IF(AF766&lt;&gt;"",VLOOKUP(AF766,$B$5:$L$106,11,0),"")</f>
        <v/>
      </c>
      <c r="AH766" s="88"/>
      <c r="AI766" s="52" t="str">
        <f aca="false">IF(ISERR(VALUE(MID(AD766,1,3))),"",VALUE(MID(VLOOKUP(VALUE(MID(AD766,1,3)),$P$5:$W$120,6,0),1,3)))</f>
        <v/>
      </c>
      <c r="AJ766" s="94" t="str">
        <f aca="false">IF(AI766&lt;&gt;"",VLOOKUP(AI766,$B$5:$L$106,11,0),"")</f>
        <v/>
      </c>
      <c r="AK766" s="102" t="n">
        <f aca="false">AH766</f>
        <v>0</v>
      </c>
      <c r="AM766" s="103" t="n">
        <f aca="false">IF(AG766=$AM$3,IF($AM$4="借方残",AH766+AM415,AM415-AH766),IF(AJ766=$AM$3,IF($AM$4="借方残",AM415-AK766,AK766+AM415),AM415))</f>
        <v>0</v>
      </c>
      <c r="AO766" s="105" t="str">
        <f aca="false">IF($AO$3="","",IF(OR(AG766=$AO$3,AJ766=$AO$3),1,""))</f>
        <v/>
      </c>
      <c r="AP766" s="105" t="str">
        <f aca="false">IF(AO766=1,COUNTIF($AO$6:AO766,"=1"),"")</f>
        <v/>
      </c>
      <c r="AQ766" s="106" t="str">
        <f aca="false">IF($AO$3="","",IF(AG766=$AO$3,"借",IF(AJ766=$AO$3,"貸","")))</f>
        <v/>
      </c>
    </row>
    <row r="767" customFormat="false" ht="12" hidden="false" customHeight="false" outlineLevel="0" collapsed="false">
      <c r="AA767" s="52" t="n">
        <v>762</v>
      </c>
      <c r="AC767" s="52"/>
      <c r="AD767" s="94" t="str">
        <f aca="false">IF(AC767&lt;&gt;"",VLOOKUP(AC767,$P$5:W$120,8,0),"")</f>
        <v/>
      </c>
      <c r="AF767" s="52" t="str">
        <f aca="false">IF(ISERROR(VALUE(MID(AD767,1,3))),"",VALUE(MID(VLOOKUP(VALUE(MID(AD767,1,3)),$P$5:$W$120,4,0),1,3)))</f>
        <v/>
      </c>
      <c r="AG767" s="94" t="str">
        <f aca="false">IF(AF767&lt;&gt;"",VLOOKUP(AF767,$B$5:$L$106,11,0),"")</f>
        <v/>
      </c>
      <c r="AH767" s="88"/>
      <c r="AI767" s="52" t="str">
        <f aca="false">IF(ISERR(VALUE(MID(AD767,1,3))),"",VALUE(MID(VLOOKUP(VALUE(MID(AD767,1,3)),$P$5:$W$120,6,0),1,3)))</f>
        <v/>
      </c>
      <c r="AJ767" s="94" t="str">
        <f aca="false">IF(AI767&lt;&gt;"",VLOOKUP(AI767,$B$5:$L$106,11,0),"")</f>
        <v/>
      </c>
      <c r="AK767" s="102" t="n">
        <f aca="false">AH767</f>
        <v>0</v>
      </c>
      <c r="AM767" s="103" t="n">
        <f aca="false">IF(AG767=$AM$3,IF($AM$4="借方残",AH767+AM416,AM416-AH767),IF(AJ767=$AM$3,IF($AM$4="借方残",AM416-AK767,AK767+AM416),AM416))</f>
        <v>0</v>
      </c>
      <c r="AO767" s="105" t="str">
        <f aca="false">IF($AO$3="","",IF(OR(AG767=$AO$3,AJ767=$AO$3),1,""))</f>
        <v/>
      </c>
      <c r="AP767" s="105" t="str">
        <f aca="false">IF(AO767=1,COUNTIF($AO$6:AO767,"=1"),"")</f>
        <v/>
      </c>
      <c r="AQ767" s="106" t="str">
        <f aca="false">IF($AO$3="","",IF(AG767=$AO$3,"借",IF(AJ767=$AO$3,"貸","")))</f>
        <v/>
      </c>
    </row>
    <row r="768" customFormat="false" ht="12" hidden="false" customHeight="false" outlineLevel="0" collapsed="false">
      <c r="AA768" s="52" t="n">
        <v>763</v>
      </c>
      <c r="AC768" s="52"/>
      <c r="AD768" s="94" t="str">
        <f aca="false">IF(AC768&lt;&gt;"",VLOOKUP(AC768,$P$5:W$120,8,0),"")</f>
        <v/>
      </c>
      <c r="AF768" s="52" t="str">
        <f aca="false">IF(ISERROR(VALUE(MID(AD768,1,3))),"",VALUE(MID(VLOOKUP(VALUE(MID(AD768,1,3)),$P$5:$W$120,4,0),1,3)))</f>
        <v/>
      </c>
      <c r="AG768" s="94" t="str">
        <f aca="false">IF(AF768&lt;&gt;"",VLOOKUP(AF768,$B$5:$L$106,11,0),"")</f>
        <v/>
      </c>
      <c r="AH768" s="88"/>
      <c r="AI768" s="52" t="str">
        <f aca="false">IF(ISERR(VALUE(MID(AD768,1,3))),"",VALUE(MID(VLOOKUP(VALUE(MID(AD768,1,3)),$P$5:$W$120,6,0),1,3)))</f>
        <v/>
      </c>
      <c r="AJ768" s="94" t="str">
        <f aca="false">IF(AI768&lt;&gt;"",VLOOKUP(AI768,$B$5:$L$106,11,0),"")</f>
        <v/>
      </c>
      <c r="AK768" s="102" t="n">
        <f aca="false">AH768</f>
        <v>0</v>
      </c>
      <c r="AM768" s="103" t="n">
        <f aca="false">IF(AG768=$AM$3,IF($AM$4="借方残",AH768+AM417,AM417-AH768),IF(AJ768=$AM$3,IF($AM$4="借方残",AM417-AK768,AK768+AM417),AM417))</f>
        <v>0</v>
      </c>
      <c r="AO768" s="105" t="str">
        <f aca="false">IF($AO$3="","",IF(OR(AG768=$AO$3,AJ768=$AO$3),1,""))</f>
        <v/>
      </c>
      <c r="AP768" s="105" t="str">
        <f aca="false">IF(AO768=1,COUNTIF($AO$6:AO768,"=1"),"")</f>
        <v/>
      </c>
      <c r="AQ768" s="106" t="str">
        <f aca="false">IF($AO$3="","",IF(AG768=$AO$3,"借",IF(AJ768=$AO$3,"貸","")))</f>
        <v/>
      </c>
    </row>
    <row r="769" customFormat="false" ht="12" hidden="false" customHeight="false" outlineLevel="0" collapsed="false">
      <c r="AA769" s="52" t="n">
        <v>764</v>
      </c>
      <c r="AC769" s="52"/>
      <c r="AD769" s="94" t="str">
        <f aca="false">IF(AC769&lt;&gt;"",VLOOKUP(AC769,$P$5:W$120,8,0),"")</f>
        <v/>
      </c>
      <c r="AF769" s="52" t="str">
        <f aca="false">IF(ISERROR(VALUE(MID(AD769,1,3))),"",VALUE(MID(VLOOKUP(VALUE(MID(AD769,1,3)),$P$5:$W$120,4,0),1,3)))</f>
        <v/>
      </c>
      <c r="AG769" s="94" t="str">
        <f aca="false">IF(AF769&lt;&gt;"",VLOOKUP(AF769,$B$5:$L$106,11,0),"")</f>
        <v/>
      </c>
      <c r="AH769" s="88"/>
      <c r="AI769" s="52" t="str">
        <f aca="false">IF(ISERR(VALUE(MID(AD769,1,3))),"",VALUE(MID(VLOOKUP(VALUE(MID(AD769,1,3)),$P$5:$W$120,6,0),1,3)))</f>
        <v/>
      </c>
      <c r="AJ769" s="94" t="str">
        <f aca="false">IF(AI769&lt;&gt;"",VLOOKUP(AI769,$B$5:$L$106,11,0),"")</f>
        <v/>
      </c>
      <c r="AK769" s="102" t="n">
        <f aca="false">AH769</f>
        <v>0</v>
      </c>
      <c r="AM769" s="103" t="n">
        <f aca="false">IF(AG769=$AM$3,IF($AM$4="借方残",AH769+AM418,AM418-AH769),IF(AJ769=$AM$3,IF($AM$4="借方残",AM418-AK769,AK769+AM418),AM418))</f>
        <v>0</v>
      </c>
      <c r="AO769" s="105" t="str">
        <f aca="false">IF($AO$3="","",IF(OR(AG769=$AO$3,AJ769=$AO$3),1,""))</f>
        <v/>
      </c>
      <c r="AP769" s="105" t="str">
        <f aca="false">IF(AO769=1,COUNTIF($AO$6:AO769,"=1"),"")</f>
        <v/>
      </c>
      <c r="AQ769" s="106" t="str">
        <f aca="false">IF($AO$3="","",IF(AG769=$AO$3,"借",IF(AJ769=$AO$3,"貸","")))</f>
        <v/>
      </c>
    </row>
    <row r="770" customFormat="false" ht="12" hidden="false" customHeight="false" outlineLevel="0" collapsed="false">
      <c r="AA770" s="52" t="n">
        <v>765</v>
      </c>
      <c r="AC770" s="52"/>
      <c r="AD770" s="94" t="str">
        <f aca="false">IF(AC770&lt;&gt;"",VLOOKUP(AC770,$P$5:W$120,8,0),"")</f>
        <v/>
      </c>
      <c r="AF770" s="52" t="str">
        <f aca="false">IF(ISERROR(VALUE(MID(AD770,1,3))),"",VALUE(MID(VLOOKUP(VALUE(MID(AD770,1,3)),$P$5:$W$120,4,0),1,3)))</f>
        <v/>
      </c>
      <c r="AG770" s="94" t="str">
        <f aca="false">IF(AF770&lt;&gt;"",VLOOKUP(AF770,$B$5:$L$106,11,0),"")</f>
        <v/>
      </c>
      <c r="AH770" s="88"/>
      <c r="AI770" s="52" t="str">
        <f aca="false">IF(ISERR(VALUE(MID(AD770,1,3))),"",VALUE(MID(VLOOKUP(VALUE(MID(AD770,1,3)),$P$5:$W$120,6,0),1,3)))</f>
        <v/>
      </c>
      <c r="AJ770" s="94" t="str">
        <f aca="false">IF(AI770&lt;&gt;"",VLOOKUP(AI770,$B$5:$L$106,11,0),"")</f>
        <v/>
      </c>
      <c r="AK770" s="102" t="n">
        <f aca="false">AH770</f>
        <v>0</v>
      </c>
      <c r="AM770" s="103" t="n">
        <f aca="false">IF(AG770=$AM$3,IF($AM$4="借方残",AH770+AM419,AM419-AH770),IF(AJ770=$AM$3,IF($AM$4="借方残",AM419-AK770,AK770+AM419),AM419))</f>
        <v>0</v>
      </c>
      <c r="AO770" s="105" t="str">
        <f aca="false">IF($AO$3="","",IF(OR(AG770=$AO$3,AJ770=$AO$3),1,""))</f>
        <v/>
      </c>
      <c r="AP770" s="105" t="str">
        <f aca="false">IF(AO770=1,COUNTIF($AO$6:AO770,"=1"),"")</f>
        <v/>
      </c>
      <c r="AQ770" s="106" t="str">
        <f aca="false">IF($AO$3="","",IF(AG770=$AO$3,"借",IF(AJ770=$AO$3,"貸","")))</f>
        <v/>
      </c>
    </row>
    <row r="771" customFormat="false" ht="12" hidden="false" customHeight="false" outlineLevel="0" collapsed="false">
      <c r="AA771" s="52" t="n">
        <v>766</v>
      </c>
      <c r="AC771" s="52"/>
      <c r="AD771" s="94" t="str">
        <f aca="false">IF(AC771&lt;&gt;"",VLOOKUP(AC771,$P$5:W$120,8,0),"")</f>
        <v/>
      </c>
      <c r="AF771" s="52" t="str">
        <f aca="false">IF(ISERROR(VALUE(MID(AD771,1,3))),"",VALUE(MID(VLOOKUP(VALUE(MID(AD771,1,3)),$P$5:$W$120,4,0),1,3)))</f>
        <v/>
      </c>
      <c r="AG771" s="94" t="str">
        <f aca="false">IF(AF771&lt;&gt;"",VLOOKUP(AF771,$B$5:$L$106,11,0),"")</f>
        <v/>
      </c>
      <c r="AH771" s="88"/>
      <c r="AI771" s="52" t="str">
        <f aca="false">IF(ISERR(VALUE(MID(AD771,1,3))),"",VALUE(MID(VLOOKUP(VALUE(MID(AD771,1,3)),$P$5:$W$120,6,0),1,3)))</f>
        <v/>
      </c>
      <c r="AJ771" s="94" t="str">
        <f aca="false">IF(AI771&lt;&gt;"",VLOOKUP(AI771,$B$5:$L$106,11,0),"")</f>
        <v/>
      </c>
      <c r="AK771" s="102" t="n">
        <f aca="false">AH771</f>
        <v>0</v>
      </c>
      <c r="AM771" s="103" t="n">
        <f aca="false">IF(AG771=$AM$3,IF($AM$4="借方残",AH771+AM420,AM420-AH771),IF(AJ771=$AM$3,IF($AM$4="借方残",AM420-AK771,AK771+AM420),AM420))</f>
        <v>0</v>
      </c>
      <c r="AO771" s="105" t="str">
        <f aca="false">IF($AO$3="","",IF(OR(AG771=$AO$3,AJ771=$AO$3),1,""))</f>
        <v/>
      </c>
      <c r="AP771" s="105" t="str">
        <f aca="false">IF(AO771=1,COUNTIF($AO$6:AO771,"=1"),"")</f>
        <v/>
      </c>
      <c r="AQ771" s="106" t="str">
        <f aca="false">IF($AO$3="","",IF(AG771=$AO$3,"借",IF(AJ771=$AO$3,"貸","")))</f>
        <v/>
      </c>
    </row>
    <row r="772" customFormat="false" ht="12" hidden="false" customHeight="false" outlineLevel="0" collapsed="false">
      <c r="AA772" s="52" t="n">
        <v>767</v>
      </c>
      <c r="AC772" s="52"/>
      <c r="AD772" s="94" t="str">
        <f aca="false">IF(AC772&lt;&gt;"",VLOOKUP(AC772,$P$5:W$120,8,0),"")</f>
        <v/>
      </c>
      <c r="AF772" s="52" t="str">
        <f aca="false">IF(ISERROR(VALUE(MID(AD772,1,3))),"",VALUE(MID(VLOOKUP(VALUE(MID(AD772,1,3)),$P$5:$W$120,4,0),1,3)))</f>
        <v/>
      </c>
      <c r="AG772" s="94" t="str">
        <f aca="false">IF(AF772&lt;&gt;"",VLOOKUP(AF772,$B$5:$L$106,11,0),"")</f>
        <v/>
      </c>
      <c r="AH772" s="88"/>
      <c r="AI772" s="52" t="str">
        <f aca="false">IF(ISERR(VALUE(MID(AD772,1,3))),"",VALUE(MID(VLOOKUP(VALUE(MID(AD772,1,3)),$P$5:$W$120,6,0),1,3)))</f>
        <v/>
      </c>
      <c r="AJ772" s="94" t="str">
        <f aca="false">IF(AI772&lt;&gt;"",VLOOKUP(AI772,$B$5:$L$106,11,0),"")</f>
        <v/>
      </c>
      <c r="AK772" s="102" t="n">
        <f aca="false">AH772</f>
        <v>0</v>
      </c>
      <c r="AM772" s="103" t="n">
        <f aca="false">IF(AG772=$AM$3,IF($AM$4="借方残",AH772+AM421,AM421-AH772),IF(AJ772=$AM$3,IF($AM$4="借方残",AM421-AK772,AK772+AM421),AM421))</f>
        <v>0</v>
      </c>
      <c r="AO772" s="105" t="str">
        <f aca="false">IF($AO$3="","",IF(OR(AG772=$AO$3,AJ772=$AO$3),1,""))</f>
        <v/>
      </c>
      <c r="AP772" s="105" t="str">
        <f aca="false">IF(AO772=1,COUNTIF($AO$6:AO772,"=1"),"")</f>
        <v/>
      </c>
      <c r="AQ772" s="106" t="str">
        <f aca="false">IF($AO$3="","",IF(AG772=$AO$3,"借",IF(AJ772=$AO$3,"貸","")))</f>
        <v/>
      </c>
    </row>
    <row r="773" customFormat="false" ht="12" hidden="false" customHeight="false" outlineLevel="0" collapsed="false">
      <c r="AA773" s="52" t="n">
        <v>768</v>
      </c>
      <c r="AC773" s="52"/>
      <c r="AD773" s="94" t="str">
        <f aca="false">IF(AC773&lt;&gt;"",VLOOKUP(AC773,$P$5:W$120,8,0),"")</f>
        <v/>
      </c>
      <c r="AF773" s="52" t="str">
        <f aca="false">IF(ISERROR(VALUE(MID(AD773,1,3))),"",VALUE(MID(VLOOKUP(VALUE(MID(AD773,1,3)),$P$5:$W$120,4,0),1,3)))</f>
        <v/>
      </c>
      <c r="AG773" s="94" t="str">
        <f aca="false">IF(AF773&lt;&gt;"",VLOOKUP(AF773,$B$5:$L$106,11,0),"")</f>
        <v/>
      </c>
      <c r="AH773" s="88"/>
      <c r="AI773" s="52" t="str">
        <f aca="false">IF(ISERR(VALUE(MID(AD773,1,3))),"",VALUE(MID(VLOOKUP(VALUE(MID(AD773,1,3)),$P$5:$W$120,6,0),1,3)))</f>
        <v/>
      </c>
      <c r="AJ773" s="94" t="str">
        <f aca="false">IF(AI773&lt;&gt;"",VLOOKUP(AI773,$B$5:$L$106,11,0),"")</f>
        <v/>
      </c>
      <c r="AK773" s="102" t="n">
        <f aca="false">AH773</f>
        <v>0</v>
      </c>
      <c r="AM773" s="103" t="n">
        <f aca="false">IF(AG773=$AM$3,IF($AM$4="借方残",AH773+AM422,AM422-AH773),IF(AJ773=$AM$3,IF($AM$4="借方残",AM422-AK773,AK773+AM422),AM422))</f>
        <v>0</v>
      </c>
      <c r="AO773" s="105" t="str">
        <f aca="false">IF($AO$3="","",IF(OR(AG773=$AO$3,AJ773=$AO$3),1,""))</f>
        <v/>
      </c>
      <c r="AP773" s="105" t="str">
        <f aca="false">IF(AO773=1,COUNTIF($AO$6:AO773,"=1"),"")</f>
        <v/>
      </c>
      <c r="AQ773" s="106" t="str">
        <f aca="false">IF($AO$3="","",IF(AG773=$AO$3,"借",IF(AJ773=$AO$3,"貸","")))</f>
        <v/>
      </c>
    </row>
    <row r="774" customFormat="false" ht="12" hidden="false" customHeight="false" outlineLevel="0" collapsed="false">
      <c r="AA774" s="52" t="n">
        <v>769</v>
      </c>
      <c r="AC774" s="52"/>
      <c r="AD774" s="94" t="str">
        <f aca="false">IF(AC774&lt;&gt;"",VLOOKUP(AC774,$P$5:W$120,8,0),"")</f>
        <v/>
      </c>
      <c r="AF774" s="52" t="str">
        <f aca="false">IF(ISERROR(VALUE(MID(AD774,1,3))),"",VALUE(MID(VLOOKUP(VALUE(MID(AD774,1,3)),$P$5:$W$120,4,0),1,3)))</f>
        <v/>
      </c>
      <c r="AG774" s="94" t="str">
        <f aca="false">IF(AF774&lt;&gt;"",VLOOKUP(AF774,$B$5:$L$106,11,0),"")</f>
        <v/>
      </c>
      <c r="AH774" s="88"/>
      <c r="AI774" s="52" t="str">
        <f aca="false">IF(ISERR(VALUE(MID(AD774,1,3))),"",VALUE(MID(VLOOKUP(VALUE(MID(AD774,1,3)),$P$5:$W$120,6,0),1,3)))</f>
        <v/>
      </c>
      <c r="AJ774" s="94" t="str">
        <f aca="false">IF(AI774&lt;&gt;"",VLOOKUP(AI774,$B$5:$L$106,11,0),"")</f>
        <v/>
      </c>
      <c r="AK774" s="102" t="n">
        <f aca="false">AH774</f>
        <v>0</v>
      </c>
      <c r="AM774" s="103" t="n">
        <f aca="false">IF(AG774=$AM$3,IF($AM$4="借方残",AH774+AM423,AM423-AH774),IF(AJ774=$AM$3,IF($AM$4="借方残",AM423-AK774,AK774+AM423),AM423))</f>
        <v>0</v>
      </c>
      <c r="AO774" s="105" t="str">
        <f aca="false">IF($AO$3="","",IF(OR(AG774=$AO$3,AJ774=$AO$3),1,""))</f>
        <v/>
      </c>
      <c r="AP774" s="105" t="str">
        <f aca="false">IF(AO774=1,COUNTIF($AO$6:AO774,"=1"),"")</f>
        <v/>
      </c>
      <c r="AQ774" s="106" t="str">
        <f aca="false">IF($AO$3="","",IF(AG774=$AO$3,"借",IF(AJ774=$AO$3,"貸","")))</f>
        <v/>
      </c>
    </row>
    <row r="775" customFormat="false" ht="12" hidden="false" customHeight="false" outlineLevel="0" collapsed="false">
      <c r="AA775" s="52" t="n">
        <v>770</v>
      </c>
      <c r="AC775" s="52"/>
      <c r="AD775" s="94" t="str">
        <f aca="false">IF(AC775&lt;&gt;"",VLOOKUP(AC775,$P$5:W$120,8,0),"")</f>
        <v/>
      </c>
      <c r="AF775" s="52" t="str">
        <f aca="false">IF(ISERROR(VALUE(MID(AD775,1,3))),"",VALUE(MID(VLOOKUP(VALUE(MID(AD775,1,3)),$P$5:$W$120,4,0),1,3)))</f>
        <v/>
      </c>
      <c r="AG775" s="94" t="str">
        <f aca="false">IF(AF775&lt;&gt;"",VLOOKUP(AF775,$B$5:$L$106,11,0),"")</f>
        <v/>
      </c>
      <c r="AH775" s="88"/>
      <c r="AI775" s="52" t="str">
        <f aca="false">IF(ISERR(VALUE(MID(AD775,1,3))),"",VALUE(MID(VLOOKUP(VALUE(MID(AD775,1,3)),$P$5:$W$120,6,0),1,3)))</f>
        <v/>
      </c>
      <c r="AJ775" s="94" t="str">
        <f aca="false">IF(AI775&lt;&gt;"",VLOOKUP(AI775,$B$5:$L$106,11,0),"")</f>
        <v/>
      </c>
      <c r="AK775" s="102" t="n">
        <f aca="false">AH775</f>
        <v>0</v>
      </c>
      <c r="AM775" s="103" t="n">
        <f aca="false">IF(AG775=$AM$3,IF($AM$4="借方残",AH775+AM424,AM424-AH775),IF(AJ775=$AM$3,IF($AM$4="借方残",AM424-AK775,AK775+AM424),AM424))</f>
        <v>0</v>
      </c>
      <c r="AO775" s="105" t="str">
        <f aca="false">IF($AO$3="","",IF(OR(AG775=$AO$3,AJ775=$AO$3),1,""))</f>
        <v/>
      </c>
      <c r="AP775" s="105" t="str">
        <f aca="false">IF(AO775=1,COUNTIF($AO$6:AO775,"=1"),"")</f>
        <v/>
      </c>
      <c r="AQ775" s="106" t="str">
        <f aca="false">IF($AO$3="","",IF(AG775=$AO$3,"借",IF(AJ775=$AO$3,"貸","")))</f>
        <v/>
      </c>
    </row>
    <row r="776" customFormat="false" ht="12" hidden="false" customHeight="false" outlineLevel="0" collapsed="false">
      <c r="AA776" s="52" t="n">
        <v>771</v>
      </c>
      <c r="AC776" s="52"/>
      <c r="AD776" s="94" t="str">
        <f aca="false">IF(AC776&lt;&gt;"",VLOOKUP(AC776,$P$5:W$120,8,0),"")</f>
        <v/>
      </c>
      <c r="AF776" s="52" t="str">
        <f aca="false">IF(ISERROR(VALUE(MID(AD776,1,3))),"",VALUE(MID(VLOOKUP(VALUE(MID(AD776,1,3)),$P$5:$W$120,4,0),1,3)))</f>
        <v/>
      </c>
      <c r="AG776" s="94" t="str">
        <f aca="false">IF(AF776&lt;&gt;"",VLOOKUP(AF776,$B$5:$L$106,11,0),"")</f>
        <v/>
      </c>
      <c r="AH776" s="88"/>
      <c r="AI776" s="52" t="str">
        <f aca="false">IF(ISERR(VALUE(MID(AD776,1,3))),"",VALUE(MID(VLOOKUP(VALUE(MID(AD776,1,3)),$P$5:$W$120,6,0),1,3)))</f>
        <v/>
      </c>
      <c r="AJ776" s="94" t="str">
        <f aca="false">IF(AI776&lt;&gt;"",VLOOKUP(AI776,$B$5:$L$106,11,0),"")</f>
        <v/>
      </c>
      <c r="AK776" s="102" t="n">
        <f aca="false">AH776</f>
        <v>0</v>
      </c>
      <c r="AM776" s="103" t="n">
        <f aca="false">IF(AG776=$AM$3,IF($AM$4="借方残",AH776+AM425,AM425-AH776),IF(AJ776=$AM$3,IF($AM$4="借方残",AM425-AK776,AK776+AM425),AM425))</f>
        <v>0</v>
      </c>
      <c r="AO776" s="105" t="str">
        <f aca="false">IF($AO$3="","",IF(OR(AG776=$AO$3,AJ776=$AO$3),1,""))</f>
        <v/>
      </c>
      <c r="AP776" s="105" t="str">
        <f aca="false">IF(AO776=1,COUNTIF($AO$6:AO776,"=1"),"")</f>
        <v/>
      </c>
      <c r="AQ776" s="106" t="str">
        <f aca="false">IF($AO$3="","",IF(AG776=$AO$3,"借",IF(AJ776=$AO$3,"貸","")))</f>
        <v/>
      </c>
    </row>
    <row r="777" customFormat="false" ht="12" hidden="false" customHeight="false" outlineLevel="0" collapsed="false">
      <c r="AA777" s="52" t="n">
        <v>772</v>
      </c>
      <c r="AC777" s="52"/>
      <c r="AD777" s="94" t="str">
        <f aca="false">IF(AC777&lt;&gt;"",VLOOKUP(AC777,$P$5:W$120,8,0),"")</f>
        <v/>
      </c>
      <c r="AF777" s="52" t="str">
        <f aca="false">IF(ISERROR(VALUE(MID(AD777,1,3))),"",VALUE(MID(VLOOKUP(VALUE(MID(AD777,1,3)),$P$5:$W$120,4,0),1,3)))</f>
        <v/>
      </c>
      <c r="AG777" s="94" t="str">
        <f aca="false">IF(AF777&lt;&gt;"",VLOOKUP(AF777,$B$5:$L$106,11,0),"")</f>
        <v/>
      </c>
      <c r="AH777" s="88"/>
      <c r="AI777" s="52" t="str">
        <f aca="false">IF(ISERR(VALUE(MID(AD777,1,3))),"",VALUE(MID(VLOOKUP(VALUE(MID(AD777,1,3)),$P$5:$W$120,6,0),1,3)))</f>
        <v/>
      </c>
      <c r="AJ777" s="94" t="str">
        <f aca="false">IF(AI777&lt;&gt;"",VLOOKUP(AI777,$B$5:$L$106,11,0),"")</f>
        <v/>
      </c>
      <c r="AK777" s="102" t="n">
        <f aca="false">AH777</f>
        <v>0</v>
      </c>
      <c r="AM777" s="103" t="n">
        <f aca="false">IF(AG777=$AM$3,IF($AM$4="借方残",AH777+AM426,AM426-AH777),IF(AJ777=$AM$3,IF($AM$4="借方残",AM426-AK777,AK777+AM426),AM426))</f>
        <v>0</v>
      </c>
      <c r="AO777" s="105" t="str">
        <f aca="false">IF($AO$3="","",IF(OR(AG777=$AO$3,AJ777=$AO$3),1,""))</f>
        <v/>
      </c>
      <c r="AP777" s="105" t="str">
        <f aca="false">IF(AO777=1,COUNTIF($AO$6:AO777,"=1"),"")</f>
        <v/>
      </c>
      <c r="AQ777" s="106" t="str">
        <f aca="false">IF($AO$3="","",IF(AG777=$AO$3,"借",IF(AJ777=$AO$3,"貸","")))</f>
        <v/>
      </c>
    </row>
    <row r="778" customFormat="false" ht="12" hidden="false" customHeight="false" outlineLevel="0" collapsed="false">
      <c r="AA778" s="52" t="n">
        <v>773</v>
      </c>
      <c r="AC778" s="52"/>
      <c r="AD778" s="94" t="str">
        <f aca="false">IF(AC778&lt;&gt;"",VLOOKUP(AC778,$P$5:W$120,8,0),"")</f>
        <v/>
      </c>
      <c r="AF778" s="52" t="str">
        <f aca="false">IF(ISERROR(VALUE(MID(AD778,1,3))),"",VALUE(MID(VLOOKUP(VALUE(MID(AD778,1,3)),$P$5:$W$120,4,0),1,3)))</f>
        <v/>
      </c>
      <c r="AG778" s="94" t="str">
        <f aca="false">IF(AF778&lt;&gt;"",VLOOKUP(AF778,$B$5:$L$106,11,0),"")</f>
        <v/>
      </c>
      <c r="AH778" s="88"/>
      <c r="AI778" s="52" t="str">
        <f aca="false">IF(ISERR(VALUE(MID(AD778,1,3))),"",VALUE(MID(VLOOKUP(VALUE(MID(AD778,1,3)),$P$5:$W$120,6,0),1,3)))</f>
        <v/>
      </c>
      <c r="AJ778" s="94" t="str">
        <f aca="false">IF(AI778&lt;&gt;"",VLOOKUP(AI778,$B$5:$L$106,11,0),"")</f>
        <v/>
      </c>
      <c r="AK778" s="102" t="n">
        <f aca="false">AH778</f>
        <v>0</v>
      </c>
      <c r="AM778" s="103" t="n">
        <f aca="false">IF(AG778=$AM$3,IF($AM$4="借方残",AH778+AM427,AM427-AH778),IF(AJ778=$AM$3,IF($AM$4="借方残",AM427-AK778,AK778+AM427),AM427))</f>
        <v>0</v>
      </c>
      <c r="AO778" s="105" t="str">
        <f aca="false">IF($AO$3="","",IF(OR(AG778=$AO$3,AJ778=$AO$3),1,""))</f>
        <v/>
      </c>
      <c r="AP778" s="105" t="str">
        <f aca="false">IF(AO778=1,COUNTIF($AO$6:AO778,"=1"),"")</f>
        <v/>
      </c>
      <c r="AQ778" s="106" t="str">
        <f aca="false">IF($AO$3="","",IF(AG778=$AO$3,"借",IF(AJ778=$AO$3,"貸","")))</f>
        <v/>
      </c>
    </row>
    <row r="779" customFormat="false" ht="12" hidden="false" customHeight="false" outlineLevel="0" collapsed="false">
      <c r="AA779" s="52" t="n">
        <v>774</v>
      </c>
      <c r="AC779" s="52"/>
      <c r="AD779" s="94" t="str">
        <f aca="false">IF(AC779&lt;&gt;"",VLOOKUP(AC779,$P$5:W$120,8,0),"")</f>
        <v/>
      </c>
      <c r="AF779" s="52" t="str">
        <f aca="false">IF(ISERROR(VALUE(MID(AD779,1,3))),"",VALUE(MID(VLOOKUP(VALUE(MID(AD779,1,3)),$P$5:$W$120,4,0),1,3)))</f>
        <v/>
      </c>
      <c r="AG779" s="94" t="str">
        <f aca="false">IF(AF779&lt;&gt;"",VLOOKUP(AF779,$B$5:$L$106,11,0),"")</f>
        <v/>
      </c>
      <c r="AH779" s="88"/>
      <c r="AI779" s="52" t="str">
        <f aca="false">IF(ISERR(VALUE(MID(AD779,1,3))),"",VALUE(MID(VLOOKUP(VALUE(MID(AD779,1,3)),$P$5:$W$120,6,0),1,3)))</f>
        <v/>
      </c>
      <c r="AJ779" s="94" t="str">
        <f aca="false">IF(AI779&lt;&gt;"",VLOOKUP(AI779,$B$5:$L$106,11,0),"")</f>
        <v/>
      </c>
      <c r="AK779" s="102" t="n">
        <f aca="false">AH779</f>
        <v>0</v>
      </c>
      <c r="AM779" s="103" t="n">
        <f aca="false">IF(AG779=$AM$3,IF($AM$4="借方残",AH779+AM428,AM428-AH779),IF(AJ779=$AM$3,IF($AM$4="借方残",AM428-AK779,AK779+AM428),AM428))</f>
        <v>0</v>
      </c>
      <c r="AO779" s="105" t="str">
        <f aca="false">IF($AO$3="","",IF(OR(AG779=$AO$3,AJ779=$AO$3),1,""))</f>
        <v/>
      </c>
      <c r="AP779" s="105" t="str">
        <f aca="false">IF(AO779=1,COUNTIF($AO$6:AO779,"=1"),"")</f>
        <v/>
      </c>
      <c r="AQ779" s="106" t="str">
        <f aca="false">IF($AO$3="","",IF(AG779=$AO$3,"借",IF(AJ779=$AO$3,"貸","")))</f>
        <v/>
      </c>
    </row>
    <row r="780" customFormat="false" ht="12" hidden="false" customHeight="false" outlineLevel="0" collapsed="false">
      <c r="AA780" s="52" t="n">
        <v>775</v>
      </c>
      <c r="AC780" s="52"/>
      <c r="AD780" s="94" t="str">
        <f aca="false">IF(AC780&lt;&gt;"",VLOOKUP(AC780,$P$5:W$120,8,0),"")</f>
        <v/>
      </c>
      <c r="AF780" s="52" t="str">
        <f aca="false">IF(ISERROR(VALUE(MID(AD780,1,3))),"",VALUE(MID(VLOOKUP(VALUE(MID(AD780,1,3)),$P$5:$W$120,4,0),1,3)))</f>
        <v/>
      </c>
      <c r="AG780" s="94" t="str">
        <f aca="false">IF(AF780&lt;&gt;"",VLOOKUP(AF780,$B$5:$L$106,11,0),"")</f>
        <v/>
      </c>
      <c r="AH780" s="88"/>
      <c r="AI780" s="52" t="str">
        <f aca="false">IF(ISERR(VALUE(MID(AD780,1,3))),"",VALUE(MID(VLOOKUP(VALUE(MID(AD780,1,3)),$P$5:$W$120,6,0),1,3)))</f>
        <v/>
      </c>
      <c r="AJ780" s="94" t="str">
        <f aca="false">IF(AI780&lt;&gt;"",VLOOKUP(AI780,$B$5:$L$106,11,0),"")</f>
        <v/>
      </c>
      <c r="AK780" s="102" t="n">
        <f aca="false">AH780</f>
        <v>0</v>
      </c>
      <c r="AM780" s="103" t="n">
        <f aca="false">IF(AG780=$AM$3,IF($AM$4="借方残",AH780+AM429,AM429-AH780),IF(AJ780=$AM$3,IF($AM$4="借方残",AM429-AK780,AK780+AM429),AM429))</f>
        <v>0</v>
      </c>
      <c r="AO780" s="105" t="str">
        <f aca="false">IF($AO$3="","",IF(OR(AG780=$AO$3,AJ780=$AO$3),1,""))</f>
        <v/>
      </c>
      <c r="AP780" s="105" t="str">
        <f aca="false">IF(AO780=1,COUNTIF($AO$6:AO780,"=1"),"")</f>
        <v/>
      </c>
      <c r="AQ780" s="106" t="str">
        <f aca="false">IF($AO$3="","",IF(AG780=$AO$3,"借",IF(AJ780=$AO$3,"貸","")))</f>
        <v/>
      </c>
    </row>
    <row r="781" customFormat="false" ht="12" hidden="false" customHeight="false" outlineLevel="0" collapsed="false">
      <c r="AA781" s="52" t="n">
        <v>776</v>
      </c>
      <c r="AC781" s="52"/>
      <c r="AD781" s="94" t="str">
        <f aca="false">IF(AC781&lt;&gt;"",VLOOKUP(AC781,$P$5:W$120,8,0),"")</f>
        <v/>
      </c>
      <c r="AF781" s="52" t="str">
        <f aca="false">IF(ISERROR(VALUE(MID(AD781,1,3))),"",VALUE(MID(VLOOKUP(VALUE(MID(AD781,1,3)),$P$5:$W$120,4,0),1,3)))</f>
        <v/>
      </c>
      <c r="AG781" s="94" t="str">
        <f aca="false">IF(AF781&lt;&gt;"",VLOOKUP(AF781,$B$5:$L$106,11,0),"")</f>
        <v/>
      </c>
      <c r="AH781" s="88"/>
      <c r="AI781" s="52" t="str">
        <f aca="false">IF(ISERR(VALUE(MID(AD781,1,3))),"",VALUE(MID(VLOOKUP(VALUE(MID(AD781,1,3)),$P$5:$W$120,6,0),1,3)))</f>
        <v/>
      </c>
      <c r="AJ781" s="94" t="str">
        <f aca="false">IF(AI781&lt;&gt;"",VLOOKUP(AI781,$B$5:$L$106,11,0),"")</f>
        <v/>
      </c>
      <c r="AK781" s="102" t="n">
        <f aca="false">AH781</f>
        <v>0</v>
      </c>
      <c r="AM781" s="103" t="n">
        <f aca="false">IF(AG781=$AM$3,IF($AM$4="借方残",AH781+AM430,AM430-AH781),IF(AJ781=$AM$3,IF($AM$4="借方残",AM430-AK781,AK781+AM430),AM430))</f>
        <v>0</v>
      </c>
      <c r="AO781" s="105" t="str">
        <f aca="false">IF($AO$3="","",IF(OR(AG781=$AO$3,AJ781=$AO$3),1,""))</f>
        <v/>
      </c>
      <c r="AP781" s="105" t="str">
        <f aca="false">IF(AO781=1,COUNTIF($AO$6:AO781,"=1"),"")</f>
        <v/>
      </c>
      <c r="AQ781" s="106" t="str">
        <f aca="false">IF($AO$3="","",IF(AG781=$AO$3,"借",IF(AJ781=$AO$3,"貸","")))</f>
        <v/>
      </c>
    </row>
    <row r="782" customFormat="false" ht="12" hidden="false" customHeight="false" outlineLevel="0" collapsed="false">
      <c r="AA782" s="52" t="n">
        <v>777</v>
      </c>
      <c r="AC782" s="52"/>
      <c r="AD782" s="94" t="str">
        <f aca="false">IF(AC782&lt;&gt;"",VLOOKUP(AC782,$P$5:W$120,8,0),"")</f>
        <v/>
      </c>
      <c r="AF782" s="52" t="str">
        <f aca="false">IF(ISERROR(VALUE(MID(AD782,1,3))),"",VALUE(MID(VLOOKUP(VALUE(MID(AD782,1,3)),$P$5:$W$120,4,0),1,3)))</f>
        <v/>
      </c>
      <c r="AG782" s="94" t="str">
        <f aca="false">IF(AF782&lt;&gt;"",VLOOKUP(AF782,$B$5:$L$106,11,0),"")</f>
        <v/>
      </c>
      <c r="AH782" s="88"/>
      <c r="AI782" s="52" t="str">
        <f aca="false">IF(ISERR(VALUE(MID(AD782,1,3))),"",VALUE(MID(VLOOKUP(VALUE(MID(AD782,1,3)),$P$5:$W$120,6,0),1,3)))</f>
        <v/>
      </c>
      <c r="AJ782" s="94" t="str">
        <f aca="false">IF(AI782&lt;&gt;"",VLOOKUP(AI782,$B$5:$L$106,11,0),"")</f>
        <v/>
      </c>
      <c r="AK782" s="102" t="n">
        <f aca="false">AH782</f>
        <v>0</v>
      </c>
      <c r="AM782" s="103" t="n">
        <f aca="false">IF(AG782=$AM$3,IF($AM$4="借方残",AH782+AM431,AM431-AH782),IF(AJ782=$AM$3,IF($AM$4="借方残",AM431-AK782,AK782+AM431),AM431))</f>
        <v>0</v>
      </c>
      <c r="AO782" s="105" t="str">
        <f aca="false">IF($AO$3="","",IF(OR(AG782=$AO$3,AJ782=$AO$3),1,""))</f>
        <v/>
      </c>
      <c r="AP782" s="105" t="str">
        <f aca="false">IF(AO782=1,COUNTIF($AO$6:AO782,"=1"),"")</f>
        <v/>
      </c>
      <c r="AQ782" s="106" t="str">
        <f aca="false">IF($AO$3="","",IF(AG782=$AO$3,"借",IF(AJ782=$AO$3,"貸","")))</f>
        <v/>
      </c>
    </row>
    <row r="783" customFormat="false" ht="12" hidden="false" customHeight="false" outlineLevel="0" collapsed="false">
      <c r="AA783" s="52" t="n">
        <v>778</v>
      </c>
      <c r="AC783" s="52"/>
      <c r="AD783" s="94" t="str">
        <f aca="false">IF(AC783&lt;&gt;"",VLOOKUP(AC783,$P$5:W$120,8,0),"")</f>
        <v/>
      </c>
      <c r="AF783" s="52" t="str">
        <f aca="false">IF(ISERROR(VALUE(MID(AD783,1,3))),"",VALUE(MID(VLOOKUP(VALUE(MID(AD783,1,3)),$P$5:$W$120,4,0),1,3)))</f>
        <v/>
      </c>
      <c r="AG783" s="94" t="str">
        <f aca="false">IF(AF783&lt;&gt;"",VLOOKUP(AF783,$B$5:$L$106,11,0),"")</f>
        <v/>
      </c>
      <c r="AH783" s="88"/>
      <c r="AI783" s="52" t="str">
        <f aca="false">IF(ISERR(VALUE(MID(AD783,1,3))),"",VALUE(MID(VLOOKUP(VALUE(MID(AD783,1,3)),$P$5:$W$120,6,0),1,3)))</f>
        <v/>
      </c>
      <c r="AJ783" s="94" t="str">
        <f aca="false">IF(AI783&lt;&gt;"",VLOOKUP(AI783,$B$5:$L$106,11,0),"")</f>
        <v/>
      </c>
      <c r="AK783" s="102" t="n">
        <f aca="false">AH783</f>
        <v>0</v>
      </c>
      <c r="AM783" s="103" t="n">
        <f aca="false">IF(AG783=$AM$3,IF($AM$4="借方残",AH783+AM432,AM432-AH783),IF(AJ783=$AM$3,IF($AM$4="借方残",AM432-AK783,AK783+AM432),AM432))</f>
        <v>0</v>
      </c>
      <c r="AO783" s="105" t="str">
        <f aca="false">IF($AO$3="","",IF(OR(AG783=$AO$3,AJ783=$AO$3),1,""))</f>
        <v/>
      </c>
      <c r="AP783" s="105" t="str">
        <f aca="false">IF(AO783=1,COUNTIF($AO$6:AO783,"=1"),"")</f>
        <v/>
      </c>
      <c r="AQ783" s="106" t="str">
        <f aca="false">IF($AO$3="","",IF(AG783=$AO$3,"借",IF(AJ783=$AO$3,"貸","")))</f>
        <v/>
      </c>
    </row>
    <row r="784" customFormat="false" ht="12" hidden="false" customHeight="false" outlineLevel="0" collapsed="false">
      <c r="AA784" s="52" t="n">
        <v>779</v>
      </c>
      <c r="AC784" s="52"/>
      <c r="AD784" s="94" t="str">
        <f aca="false">IF(AC784&lt;&gt;"",VLOOKUP(AC784,$P$5:W$120,8,0),"")</f>
        <v/>
      </c>
      <c r="AF784" s="52" t="str">
        <f aca="false">IF(ISERROR(VALUE(MID(AD784,1,3))),"",VALUE(MID(VLOOKUP(VALUE(MID(AD784,1,3)),$P$5:$W$120,4,0),1,3)))</f>
        <v/>
      </c>
      <c r="AG784" s="94" t="str">
        <f aca="false">IF(AF784&lt;&gt;"",VLOOKUP(AF784,$B$5:$L$106,11,0),"")</f>
        <v/>
      </c>
      <c r="AH784" s="88"/>
      <c r="AI784" s="52" t="str">
        <f aca="false">IF(ISERR(VALUE(MID(AD784,1,3))),"",VALUE(MID(VLOOKUP(VALUE(MID(AD784,1,3)),$P$5:$W$120,6,0),1,3)))</f>
        <v/>
      </c>
      <c r="AJ784" s="94" t="str">
        <f aca="false">IF(AI784&lt;&gt;"",VLOOKUP(AI784,$B$5:$L$106,11,0),"")</f>
        <v/>
      </c>
      <c r="AK784" s="102" t="n">
        <f aca="false">AH784</f>
        <v>0</v>
      </c>
      <c r="AM784" s="103" t="n">
        <f aca="false">IF(AG784=$AM$3,IF($AM$4="借方残",AH784+AM433,AM433-AH784),IF(AJ784=$AM$3,IF($AM$4="借方残",AM433-AK784,AK784+AM433),AM433))</f>
        <v>0</v>
      </c>
      <c r="AO784" s="105" t="str">
        <f aca="false">IF($AO$3="","",IF(OR(AG784=$AO$3,AJ784=$AO$3),1,""))</f>
        <v/>
      </c>
      <c r="AP784" s="105" t="str">
        <f aca="false">IF(AO784=1,COUNTIF($AO$6:AO784,"=1"),"")</f>
        <v/>
      </c>
      <c r="AQ784" s="106" t="str">
        <f aca="false">IF($AO$3="","",IF(AG784=$AO$3,"借",IF(AJ784=$AO$3,"貸","")))</f>
        <v/>
      </c>
    </row>
    <row r="785" customFormat="false" ht="12" hidden="false" customHeight="false" outlineLevel="0" collapsed="false">
      <c r="AA785" s="52" t="n">
        <v>780</v>
      </c>
      <c r="AC785" s="52"/>
      <c r="AD785" s="94" t="str">
        <f aca="false">IF(AC785&lt;&gt;"",VLOOKUP(AC785,$P$5:W$120,8,0),"")</f>
        <v/>
      </c>
      <c r="AF785" s="52" t="str">
        <f aca="false">IF(ISERROR(VALUE(MID(AD785,1,3))),"",VALUE(MID(VLOOKUP(VALUE(MID(AD785,1,3)),$P$5:$W$120,4,0),1,3)))</f>
        <v/>
      </c>
      <c r="AG785" s="94" t="str">
        <f aca="false">IF(AF785&lt;&gt;"",VLOOKUP(AF785,$B$5:$L$106,11,0),"")</f>
        <v/>
      </c>
      <c r="AH785" s="88"/>
      <c r="AI785" s="52" t="str">
        <f aca="false">IF(ISERR(VALUE(MID(AD785,1,3))),"",VALUE(MID(VLOOKUP(VALUE(MID(AD785,1,3)),$P$5:$W$120,6,0),1,3)))</f>
        <v/>
      </c>
      <c r="AJ785" s="94" t="str">
        <f aca="false">IF(AI785&lt;&gt;"",VLOOKUP(AI785,$B$5:$L$106,11,0),"")</f>
        <v/>
      </c>
      <c r="AK785" s="102" t="n">
        <f aca="false">AH785</f>
        <v>0</v>
      </c>
      <c r="AM785" s="103" t="n">
        <f aca="false">IF(AG785=$AM$3,IF($AM$4="借方残",AH785+AM434,AM434-AH785),IF(AJ785=$AM$3,IF($AM$4="借方残",AM434-AK785,AK785+AM434),AM434))</f>
        <v>0</v>
      </c>
      <c r="AO785" s="105" t="str">
        <f aca="false">IF($AO$3="","",IF(OR(AG785=$AO$3,AJ785=$AO$3),1,""))</f>
        <v/>
      </c>
      <c r="AP785" s="105" t="str">
        <f aca="false">IF(AO785=1,COUNTIF($AO$6:AO785,"=1"),"")</f>
        <v/>
      </c>
      <c r="AQ785" s="106" t="str">
        <f aca="false">IF($AO$3="","",IF(AG785=$AO$3,"借",IF(AJ785=$AO$3,"貸","")))</f>
        <v/>
      </c>
    </row>
    <row r="786" customFormat="false" ht="12" hidden="false" customHeight="false" outlineLevel="0" collapsed="false">
      <c r="AA786" s="52" t="n">
        <v>781</v>
      </c>
      <c r="AC786" s="52"/>
      <c r="AD786" s="94" t="str">
        <f aca="false">IF(AC786&lt;&gt;"",VLOOKUP(AC786,$P$5:W$120,8,0),"")</f>
        <v/>
      </c>
      <c r="AF786" s="52" t="str">
        <f aca="false">IF(ISERROR(VALUE(MID(AD786,1,3))),"",VALUE(MID(VLOOKUP(VALUE(MID(AD786,1,3)),$P$5:$W$120,4,0),1,3)))</f>
        <v/>
      </c>
      <c r="AG786" s="94" t="str">
        <f aca="false">IF(AF786&lt;&gt;"",VLOOKUP(AF786,$B$5:$L$106,11,0),"")</f>
        <v/>
      </c>
      <c r="AH786" s="88"/>
      <c r="AI786" s="52" t="str">
        <f aca="false">IF(ISERR(VALUE(MID(AD786,1,3))),"",VALUE(MID(VLOOKUP(VALUE(MID(AD786,1,3)),$P$5:$W$120,6,0),1,3)))</f>
        <v/>
      </c>
      <c r="AJ786" s="94" t="str">
        <f aca="false">IF(AI786&lt;&gt;"",VLOOKUP(AI786,$B$5:$L$106,11,0),"")</f>
        <v/>
      </c>
      <c r="AK786" s="102" t="n">
        <f aca="false">AH786</f>
        <v>0</v>
      </c>
      <c r="AM786" s="103" t="n">
        <f aca="false">IF(AG786=$AM$3,IF($AM$4="借方残",AH786+AM435,AM435-AH786),IF(AJ786=$AM$3,IF($AM$4="借方残",AM435-AK786,AK786+AM435),AM435))</f>
        <v>0</v>
      </c>
      <c r="AO786" s="105" t="str">
        <f aca="false">IF($AO$3="","",IF(OR(AG786=$AO$3,AJ786=$AO$3),1,""))</f>
        <v/>
      </c>
      <c r="AP786" s="105" t="str">
        <f aca="false">IF(AO786=1,COUNTIF($AO$6:AO786,"=1"),"")</f>
        <v/>
      </c>
      <c r="AQ786" s="106" t="str">
        <f aca="false">IF($AO$3="","",IF(AG786=$AO$3,"借",IF(AJ786=$AO$3,"貸","")))</f>
        <v/>
      </c>
    </row>
    <row r="787" customFormat="false" ht="12" hidden="false" customHeight="false" outlineLevel="0" collapsed="false">
      <c r="AA787" s="52" t="n">
        <v>782</v>
      </c>
      <c r="AC787" s="52"/>
      <c r="AD787" s="94" t="str">
        <f aca="false">IF(AC787&lt;&gt;"",VLOOKUP(AC787,$P$5:W$120,8,0),"")</f>
        <v/>
      </c>
      <c r="AF787" s="52" t="str">
        <f aca="false">IF(ISERROR(VALUE(MID(AD787,1,3))),"",VALUE(MID(VLOOKUP(VALUE(MID(AD787,1,3)),$P$5:$W$120,4,0),1,3)))</f>
        <v/>
      </c>
      <c r="AG787" s="94" t="str">
        <f aca="false">IF(AF787&lt;&gt;"",VLOOKUP(AF787,$B$5:$L$106,11,0),"")</f>
        <v/>
      </c>
      <c r="AH787" s="88"/>
      <c r="AI787" s="52" t="str">
        <f aca="false">IF(ISERR(VALUE(MID(AD787,1,3))),"",VALUE(MID(VLOOKUP(VALUE(MID(AD787,1,3)),$P$5:$W$120,6,0),1,3)))</f>
        <v/>
      </c>
      <c r="AJ787" s="94" t="str">
        <f aca="false">IF(AI787&lt;&gt;"",VLOOKUP(AI787,$B$5:$L$106,11,0),"")</f>
        <v/>
      </c>
      <c r="AK787" s="102" t="n">
        <f aca="false">AH787</f>
        <v>0</v>
      </c>
      <c r="AM787" s="103" t="n">
        <f aca="false">IF(AG787=$AM$3,IF($AM$4="借方残",AH787+AM436,AM436-AH787),IF(AJ787=$AM$3,IF($AM$4="借方残",AM436-AK787,AK787+AM436),AM436))</f>
        <v>0</v>
      </c>
      <c r="AO787" s="105" t="str">
        <f aca="false">IF($AO$3="","",IF(OR(AG787=$AO$3,AJ787=$AO$3),1,""))</f>
        <v/>
      </c>
      <c r="AP787" s="105" t="str">
        <f aca="false">IF(AO787=1,COUNTIF($AO$6:AO787,"=1"),"")</f>
        <v/>
      </c>
      <c r="AQ787" s="106" t="str">
        <f aca="false">IF($AO$3="","",IF(AG787=$AO$3,"借",IF(AJ787=$AO$3,"貸","")))</f>
        <v/>
      </c>
    </row>
    <row r="788" customFormat="false" ht="12" hidden="false" customHeight="false" outlineLevel="0" collapsed="false">
      <c r="AA788" s="52" t="n">
        <v>783</v>
      </c>
      <c r="AC788" s="52"/>
      <c r="AD788" s="94" t="str">
        <f aca="false">IF(AC788&lt;&gt;"",VLOOKUP(AC788,$P$5:W$120,8,0),"")</f>
        <v/>
      </c>
      <c r="AF788" s="52" t="str">
        <f aca="false">IF(ISERROR(VALUE(MID(AD788,1,3))),"",VALUE(MID(VLOOKUP(VALUE(MID(AD788,1,3)),$P$5:$W$120,4,0),1,3)))</f>
        <v/>
      </c>
      <c r="AG788" s="94" t="str">
        <f aca="false">IF(AF788&lt;&gt;"",VLOOKUP(AF788,$B$5:$L$106,11,0),"")</f>
        <v/>
      </c>
      <c r="AH788" s="88"/>
      <c r="AI788" s="52" t="str">
        <f aca="false">IF(ISERR(VALUE(MID(AD788,1,3))),"",VALUE(MID(VLOOKUP(VALUE(MID(AD788,1,3)),$P$5:$W$120,6,0),1,3)))</f>
        <v/>
      </c>
      <c r="AJ788" s="94" t="str">
        <f aca="false">IF(AI788&lt;&gt;"",VLOOKUP(AI788,$B$5:$L$106,11,0),"")</f>
        <v/>
      </c>
      <c r="AK788" s="102" t="n">
        <f aca="false">AH788</f>
        <v>0</v>
      </c>
      <c r="AM788" s="103" t="n">
        <f aca="false">IF(AG788=$AM$3,IF($AM$4="借方残",AH788+AM437,AM437-AH788),IF(AJ788=$AM$3,IF($AM$4="借方残",AM437-AK788,AK788+AM437),AM437))</f>
        <v>0</v>
      </c>
      <c r="AO788" s="105" t="str">
        <f aca="false">IF($AO$3="","",IF(OR(AG788=$AO$3,AJ788=$AO$3),1,""))</f>
        <v/>
      </c>
      <c r="AP788" s="105" t="str">
        <f aca="false">IF(AO788=1,COUNTIF($AO$6:AO788,"=1"),"")</f>
        <v/>
      </c>
      <c r="AQ788" s="106" t="str">
        <f aca="false">IF($AO$3="","",IF(AG788=$AO$3,"借",IF(AJ788=$AO$3,"貸","")))</f>
        <v/>
      </c>
    </row>
    <row r="789" customFormat="false" ht="12" hidden="false" customHeight="false" outlineLevel="0" collapsed="false">
      <c r="AA789" s="52" t="n">
        <v>784</v>
      </c>
      <c r="AC789" s="52"/>
      <c r="AD789" s="94" t="str">
        <f aca="false">IF(AC789&lt;&gt;"",VLOOKUP(AC789,$P$5:W$120,8,0),"")</f>
        <v/>
      </c>
      <c r="AF789" s="52" t="str">
        <f aca="false">IF(ISERROR(VALUE(MID(AD789,1,3))),"",VALUE(MID(VLOOKUP(VALUE(MID(AD789,1,3)),$P$5:$W$120,4,0),1,3)))</f>
        <v/>
      </c>
      <c r="AG789" s="94" t="str">
        <f aca="false">IF(AF789&lt;&gt;"",VLOOKUP(AF789,$B$5:$L$106,11,0),"")</f>
        <v/>
      </c>
      <c r="AH789" s="88"/>
      <c r="AI789" s="52" t="str">
        <f aca="false">IF(ISERR(VALUE(MID(AD789,1,3))),"",VALUE(MID(VLOOKUP(VALUE(MID(AD789,1,3)),$P$5:$W$120,6,0),1,3)))</f>
        <v/>
      </c>
      <c r="AJ789" s="94" t="str">
        <f aca="false">IF(AI789&lt;&gt;"",VLOOKUP(AI789,$B$5:$L$106,11,0),"")</f>
        <v/>
      </c>
      <c r="AK789" s="102" t="n">
        <f aca="false">AH789</f>
        <v>0</v>
      </c>
      <c r="AM789" s="103" t="n">
        <f aca="false">IF(AG789=$AM$3,IF($AM$4="借方残",AH789+AM438,AM438-AH789),IF(AJ789=$AM$3,IF($AM$4="借方残",AM438-AK789,AK789+AM438),AM438))</f>
        <v>0</v>
      </c>
      <c r="AO789" s="105" t="str">
        <f aca="false">IF($AO$3="","",IF(OR(AG789=$AO$3,AJ789=$AO$3),1,""))</f>
        <v/>
      </c>
      <c r="AP789" s="105" t="str">
        <f aca="false">IF(AO789=1,COUNTIF($AO$6:AO789,"=1"),"")</f>
        <v/>
      </c>
      <c r="AQ789" s="106" t="str">
        <f aca="false">IF($AO$3="","",IF(AG789=$AO$3,"借",IF(AJ789=$AO$3,"貸","")))</f>
        <v/>
      </c>
    </row>
    <row r="790" customFormat="false" ht="12" hidden="false" customHeight="false" outlineLevel="0" collapsed="false">
      <c r="AA790" s="52" t="n">
        <v>785</v>
      </c>
      <c r="AC790" s="52"/>
      <c r="AD790" s="94" t="str">
        <f aca="false">IF(AC790&lt;&gt;"",VLOOKUP(AC790,$P$5:W$120,8,0),"")</f>
        <v/>
      </c>
      <c r="AF790" s="52" t="str">
        <f aca="false">IF(ISERROR(VALUE(MID(AD790,1,3))),"",VALUE(MID(VLOOKUP(VALUE(MID(AD790,1,3)),$P$5:$W$120,4,0),1,3)))</f>
        <v/>
      </c>
      <c r="AG790" s="94" t="str">
        <f aca="false">IF(AF790&lt;&gt;"",VLOOKUP(AF790,$B$5:$L$106,11,0),"")</f>
        <v/>
      </c>
      <c r="AH790" s="88"/>
      <c r="AI790" s="52" t="str">
        <f aca="false">IF(ISERR(VALUE(MID(AD790,1,3))),"",VALUE(MID(VLOOKUP(VALUE(MID(AD790,1,3)),$P$5:$W$120,6,0),1,3)))</f>
        <v/>
      </c>
      <c r="AJ790" s="94" t="str">
        <f aca="false">IF(AI790&lt;&gt;"",VLOOKUP(AI790,$B$5:$L$106,11,0),"")</f>
        <v/>
      </c>
      <c r="AK790" s="102" t="n">
        <f aca="false">AH790</f>
        <v>0</v>
      </c>
      <c r="AM790" s="103" t="n">
        <f aca="false">IF(AG790=$AM$3,IF($AM$4="借方残",AH790+AM439,AM439-AH790),IF(AJ790=$AM$3,IF($AM$4="借方残",AM439-AK790,AK790+AM439),AM439))</f>
        <v>0</v>
      </c>
      <c r="AO790" s="105" t="str">
        <f aca="false">IF($AO$3="","",IF(OR(AG790=$AO$3,AJ790=$AO$3),1,""))</f>
        <v/>
      </c>
      <c r="AP790" s="105" t="str">
        <f aca="false">IF(AO790=1,COUNTIF($AO$6:AO790,"=1"),"")</f>
        <v/>
      </c>
      <c r="AQ790" s="106" t="str">
        <f aca="false">IF($AO$3="","",IF(AG790=$AO$3,"借",IF(AJ790=$AO$3,"貸","")))</f>
        <v/>
      </c>
    </row>
    <row r="791" customFormat="false" ht="12" hidden="false" customHeight="false" outlineLevel="0" collapsed="false">
      <c r="AA791" s="52" t="n">
        <v>786</v>
      </c>
      <c r="AC791" s="52"/>
      <c r="AD791" s="94" t="str">
        <f aca="false">IF(AC791&lt;&gt;"",VLOOKUP(AC791,$P$5:W$120,8,0),"")</f>
        <v/>
      </c>
      <c r="AF791" s="52" t="str">
        <f aca="false">IF(ISERROR(VALUE(MID(AD791,1,3))),"",VALUE(MID(VLOOKUP(VALUE(MID(AD791,1,3)),$P$5:$W$120,4,0),1,3)))</f>
        <v/>
      </c>
      <c r="AG791" s="94" t="str">
        <f aca="false">IF(AF791&lt;&gt;"",VLOOKUP(AF791,$B$5:$L$106,11,0),"")</f>
        <v/>
      </c>
      <c r="AH791" s="88"/>
      <c r="AI791" s="52" t="str">
        <f aca="false">IF(ISERR(VALUE(MID(AD791,1,3))),"",VALUE(MID(VLOOKUP(VALUE(MID(AD791,1,3)),$P$5:$W$120,6,0),1,3)))</f>
        <v/>
      </c>
      <c r="AJ791" s="94" t="str">
        <f aca="false">IF(AI791&lt;&gt;"",VLOOKUP(AI791,$B$5:$L$106,11,0),"")</f>
        <v/>
      </c>
      <c r="AK791" s="102" t="n">
        <f aca="false">AH791</f>
        <v>0</v>
      </c>
      <c r="AM791" s="103" t="n">
        <f aca="false">IF(AG791=$AM$3,IF($AM$4="借方残",AH791+AM440,AM440-AH791),IF(AJ791=$AM$3,IF($AM$4="借方残",AM440-AK791,AK791+AM440),AM440))</f>
        <v>0</v>
      </c>
      <c r="AO791" s="105" t="str">
        <f aca="false">IF($AO$3="","",IF(OR(AG791=$AO$3,AJ791=$AO$3),1,""))</f>
        <v/>
      </c>
      <c r="AP791" s="105" t="str">
        <f aca="false">IF(AO791=1,COUNTIF($AO$6:AO791,"=1"),"")</f>
        <v/>
      </c>
      <c r="AQ791" s="106" t="str">
        <f aca="false">IF($AO$3="","",IF(AG791=$AO$3,"借",IF(AJ791=$AO$3,"貸","")))</f>
        <v/>
      </c>
    </row>
    <row r="792" customFormat="false" ht="12" hidden="false" customHeight="false" outlineLevel="0" collapsed="false">
      <c r="AA792" s="52" t="n">
        <v>787</v>
      </c>
      <c r="AC792" s="52"/>
      <c r="AD792" s="94" t="str">
        <f aca="false">IF(AC792&lt;&gt;"",VLOOKUP(AC792,$P$5:W$120,8,0),"")</f>
        <v/>
      </c>
      <c r="AF792" s="52" t="str">
        <f aca="false">IF(ISERROR(VALUE(MID(AD792,1,3))),"",VALUE(MID(VLOOKUP(VALUE(MID(AD792,1,3)),$P$5:$W$120,4,0),1,3)))</f>
        <v/>
      </c>
      <c r="AG792" s="94" t="str">
        <f aca="false">IF(AF792&lt;&gt;"",VLOOKUP(AF792,$B$5:$L$106,11,0),"")</f>
        <v/>
      </c>
      <c r="AH792" s="88"/>
      <c r="AI792" s="52" t="str">
        <f aca="false">IF(ISERR(VALUE(MID(AD792,1,3))),"",VALUE(MID(VLOOKUP(VALUE(MID(AD792,1,3)),$P$5:$W$120,6,0),1,3)))</f>
        <v/>
      </c>
      <c r="AJ792" s="94" t="str">
        <f aca="false">IF(AI792&lt;&gt;"",VLOOKUP(AI792,$B$5:$L$106,11,0),"")</f>
        <v/>
      </c>
      <c r="AK792" s="102" t="n">
        <f aca="false">AH792</f>
        <v>0</v>
      </c>
      <c r="AM792" s="103" t="n">
        <f aca="false">IF(AG792=$AM$3,IF($AM$4="借方残",AH792+AM441,AM441-AH792),IF(AJ792=$AM$3,IF($AM$4="借方残",AM441-AK792,AK792+AM441),AM441))</f>
        <v>0</v>
      </c>
      <c r="AO792" s="105" t="str">
        <f aca="false">IF($AO$3="","",IF(OR(AG792=$AO$3,AJ792=$AO$3),1,""))</f>
        <v/>
      </c>
      <c r="AP792" s="105" t="str">
        <f aca="false">IF(AO792=1,COUNTIF($AO$6:AO792,"=1"),"")</f>
        <v/>
      </c>
      <c r="AQ792" s="106" t="str">
        <f aca="false">IF($AO$3="","",IF(AG792=$AO$3,"借",IF(AJ792=$AO$3,"貸","")))</f>
        <v/>
      </c>
    </row>
    <row r="793" customFormat="false" ht="12" hidden="false" customHeight="false" outlineLevel="0" collapsed="false">
      <c r="AA793" s="52" t="n">
        <v>788</v>
      </c>
      <c r="AC793" s="52"/>
      <c r="AD793" s="94" t="str">
        <f aca="false">IF(AC793&lt;&gt;"",VLOOKUP(AC793,$P$5:W$120,8,0),"")</f>
        <v/>
      </c>
      <c r="AF793" s="52" t="str">
        <f aca="false">IF(ISERROR(VALUE(MID(AD793,1,3))),"",VALUE(MID(VLOOKUP(VALUE(MID(AD793,1,3)),$P$5:$W$120,4,0),1,3)))</f>
        <v/>
      </c>
      <c r="AG793" s="94" t="str">
        <f aca="false">IF(AF793&lt;&gt;"",VLOOKUP(AF793,$B$5:$L$106,11,0),"")</f>
        <v/>
      </c>
      <c r="AH793" s="88"/>
      <c r="AI793" s="52" t="str">
        <f aca="false">IF(ISERR(VALUE(MID(AD793,1,3))),"",VALUE(MID(VLOOKUP(VALUE(MID(AD793,1,3)),$P$5:$W$120,6,0),1,3)))</f>
        <v/>
      </c>
      <c r="AJ793" s="94" t="str">
        <f aca="false">IF(AI793&lt;&gt;"",VLOOKUP(AI793,$B$5:$L$106,11,0),"")</f>
        <v/>
      </c>
      <c r="AK793" s="102" t="n">
        <f aca="false">AH793</f>
        <v>0</v>
      </c>
      <c r="AM793" s="103" t="n">
        <f aca="false">IF(AG793=$AM$3,IF($AM$4="借方残",AH793+AM442,AM442-AH793),IF(AJ793=$AM$3,IF($AM$4="借方残",AM442-AK793,AK793+AM442),AM442))</f>
        <v>0</v>
      </c>
      <c r="AO793" s="105" t="str">
        <f aca="false">IF($AO$3="","",IF(OR(AG793=$AO$3,AJ793=$AO$3),1,""))</f>
        <v/>
      </c>
      <c r="AP793" s="105" t="str">
        <f aca="false">IF(AO793=1,COUNTIF($AO$6:AO793,"=1"),"")</f>
        <v/>
      </c>
      <c r="AQ793" s="106" t="str">
        <f aca="false">IF($AO$3="","",IF(AG793=$AO$3,"借",IF(AJ793=$AO$3,"貸","")))</f>
        <v/>
      </c>
    </row>
    <row r="794" customFormat="false" ht="12" hidden="false" customHeight="false" outlineLevel="0" collapsed="false">
      <c r="AA794" s="52" t="n">
        <v>789</v>
      </c>
      <c r="AC794" s="52"/>
      <c r="AD794" s="94" t="str">
        <f aca="false">IF(AC794&lt;&gt;"",VLOOKUP(AC794,$P$5:W$120,8,0),"")</f>
        <v/>
      </c>
      <c r="AF794" s="52" t="str">
        <f aca="false">IF(ISERROR(VALUE(MID(AD794,1,3))),"",VALUE(MID(VLOOKUP(VALUE(MID(AD794,1,3)),$P$5:$W$120,4,0),1,3)))</f>
        <v/>
      </c>
      <c r="AG794" s="94" t="str">
        <f aca="false">IF(AF794&lt;&gt;"",VLOOKUP(AF794,$B$5:$L$106,11,0),"")</f>
        <v/>
      </c>
      <c r="AH794" s="88"/>
      <c r="AI794" s="52" t="str">
        <f aca="false">IF(ISERR(VALUE(MID(AD794,1,3))),"",VALUE(MID(VLOOKUP(VALUE(MID(AD794,1,3)),$P$5:$W$120,6,0),1,3)))</f>
        <v/>
      </c>
      <c r="AJ794" s="94" t="str">
        <f aca="false">IF(AI794&lt;&gt;"",VLOOKUP(AI794,$B$5:$L$106,11,0),"")</f>
        <v/>
      </c>
      <c r="AK794" s="102" t="n">
        <f aca="false">AH794</f>
        <v>0</v>
      </c>
      <c r="AM794" s="103" t="n">
        <f aca="false">IF(AG794=$AM$3,IF($AM$4="借方残",AH794+AM443,AM443-AH794),IF(AJ794=$AM$3,IF($AM$4="借方残",AM443-AK794,AK794+AM443),AM443))</f>
        <v>0</v>
      </c>
      <c r="AO794" s="105" t="str">
        <f aca="false">IF($AO$3="","",IF(OR(AG794=$AO$3,AJ794=$AO$3),1,""))</f>
        <v/>
      </c>
      <c r="AP794" s="105" t="str">
        <f aca="false">IF(AO794=1,COUNTIF($AO$6:AO794,"=1"),"")</f>
        <v/>
      </c>
      <c r="AQ794" s="106" t="str">
        <f aca="false">IF($AO$3="","",IF(AG794=$AO$3,"借",IF(AJ794=$AO$3,"貸","")))</f>
        <v/>
      </c>
    </row>
    <row r="795" customFormat="false" ht="12" hidden="false" customHeight="false" outlineLevel="0" collapsed="false">
      <c r="AA795" s="52" t="n">
        <v>790</v>
      </c>
      <c r="AC795" s="52"/>
      <c r="AD795" s="94" t="str">
        <f aca="false">IF(AC795&lt;&gt;"",VLOOKUP(AC795,$P$5:W$120,8,0),"")</f>
        <v/>
      </c>
      <c r="AF795" s="52" t="str">
        <f aca="false">IF(ISERROR(VALUE(MID(AD795,1,3))),"",VALUE(MID(VLOOKUP(VALUE(MID(AD795,1,3)),$P$5:$W$120,4,0),1,3)))</f>
        <v/>
      </c>
      <c r="AG795" s="94" t="str">
        <f aca="false">IF(AF795&lt;&gt;"",VLOOKUP(AF795,$B$5:$L$106,11,0),"")</f>
        <v/>
      </c>
      <c r="AH795" s="88"/>
      <c r="AI795" s="52" t="str">
        <f aca="false">IF(ISERR(VALUE(MID(AD795,1,3))),"",VALUE(MID(VLOOKUP(VALUE(MID(AD795,1,3)),$P$5:$W$120,6,0),1,3)))</f>
        <v/>
      </c>
      <c r="AJ795" s="94" t="str">
        <f aca="false">IF(AI795&lt;&gt;"",VLOOKUP(AI795,$B$5:$L$106,11,0),"")</f>
        <v/>
      </c>
      <c r="AK795" s="102" t="n">
        <f aca="false">AH795</f>
        <v>0</v>
      </c>
      <c r="AM795" s="103" t="n">
        <f aca="false">IF(AG795=$AM$3,IF($AM$4="借方残",AH795+AM444,AM444-AH795),IF(AJ795=$AM$3,IF($AM$4="借方残",AM444-AK795,AK795+AM444),AM444))</f>
        <v>0</v>
      </c>
      <c r="AO795" s="105" t="str">
        <f aca="false">IF($AO$3="","",IF(OR(AG795=$AO$3,AJ795=$AO$3),1,""))</f>
        <v/>
      </c>
      <c r="AP795" s="105" t="str">
        <f aca="false">IF(AO795=1,COUNTIF($AO$6:AO795,"=1"),"")</f>
        <v/>
      </c>
      <c r="AQ795" s="106" t="str">
        <f aca="false">IF($AO$3="","",IF(AG795=$AO$3,"借",IF(AJ795=$AO$3,"貸","")))</f>
        <v/>
      </c>
    </row>
    <row r="796" customFormat="false" ht="12" hidden="false" customHeight="false" outlineLevel="0" collapsed="false">
      <c r="AA796" s="52" t="n">
        <v>791</v>
      </c>
      <c r="AC796" s="52"/>
      <c r="AD796" s="94" t="str">
        <f aca="false">IF(AC796&lt;&gt;"",VLOOKUP(AC796,$P$5:W$120,8,0),"")</f>
        <v/>
      </c>
      <c r="AF796" s="52" t="str">
        <f aca="false">IF(ISERROR(VALUE(MID(AD796,1,3))),"",VALUE(MID(VLOOKUP(VALUE(MID(AD796,1,3)),$P$5:$W$120,4,0),1,3)))</f>
        <v/>
      </c>
      <c r="AG796" s="94" t="str">
        <f aca="false">IF(AF796&lt;&gt;"",VLOOKUP(AF796,$B$5:$L$106,11,0),"")</f>
        <v/>
      </c>
      <c r="AH796" s="88"/>
      <c r="AI796" s="52" t="str">
        <f aca="false">IF(ISERR(VALUE(MID(AD796,1,3))),"",VALUE(MID(VLOOKUP(VALUE(MID(AD796,1,3)),$P$5:$W$120,6,0),1,3)))</f>
        <v/>
      </c>
      <c r="AJ796" s="94" t="str">
        <f aca="false">IF(AI796&lt;&gt;"",VLOOKUP(AI796,$B$5:$L$106,11,0),"")</f>
        <v/>
      </c>
      <c r="AK796" s="102" t="n">
        <f aca="false">AH796</f>
        <v>0</v>
      </c>
      <c r="AM796" s="103" t="n">
        <f aca="false">IF(AG796=$AM$3,IF($AM$4="借方残",AH796+AM445,AM445-AH796),IF(AJ796=$AM$3,IF($AM$4="借方残",AM445-AK796,AK796+AM445),AM445))</f>
        <v>0</v>
      </c>
      <c r="AO796" s="105" t="str">
        <f aca="false">IF($AO$3="","",IF(OR(AG796=$AO$3,AJ796=$AO$3),1,""))</f>
        <v/>
      </c>
      <c r="AP796" s="105" t="str">
        <f aca="false">IF(AO796=1,COUNTIF($AO$6:AO796,"=1"),"")</f>
        <v/>
      </c>
      <c r="AQ796" s="106" t="str">
        <f aca="false">IF($AO$3="","",IF(AG796=$AO$3,"借",IF(AJ796=$AO$3,"貸","")))</f>
        <v/>
      </c>
    </row>
    <row r="797" customFormat="false" ht="12" hidden="false" customHeight="false" outlineLevel="0" collapsed="false">
      <c r="AA797" s="52" t="n">
        <v>792</v>
      </c>
      <c r="AC797" s="52"/>
      <c r="AD797" s="94" t="str">
        <f aca="false">IF(AC797&lt;&gt;"",VLOOKUP(AC797,$P$5:W$120,8,0),"")</f>
        <v/>
      </c>
      <c r="AF797" s="52" t="str">
        <f aca="false">IF(ISERROR(VALUE(MID(AD797,1,3))),"",VALUE(MID(VLOOKUP(VALUE(MID(AD797,1,3)),$P$5:$W$120,4,0),1,3)))</f>
        <v/>
      </c>
      <c r="AG797" s="94" t="str">
        <f aca="false">IF(AF797&lt;&gt;"",VLOOKUP(AF797,$B$5:$L$106,11,0),"")</f>
        <v/>
      </c>
      <c r="AH797" s="88"/>
      <c r="AI797" s="52" t="str">
        <f aca="false">IF(ISERR(VALUE(MID(AD797,1,3))),"",VALUE(MID(VLOOKUP(VALUE(MID(AD797,1,3)),$P$5:$W$120,6,0),1,3)))</f>
        <v/>
      </c>
      <c r="AJ797" s="94" t="str">
        <f aca="false">IF(AI797&lt;&gt;"",VLOOKUP(AI797,$B$5:$L$106,11,0),"")</f>
        <v/>
      </c>
      <c r="AK797" s="102" t="n">
        <f aca="false">AH797</f>
        <v>0</v>
      </c>
      <c r="AM797" s="103" t="n">
        <f aca="false">IF(AG797=$AM$3,IF($AM$4="借方残",AH797+AM446,AM446-AH797),IF(AJ797=$AM$3,IF($AM$4="借方残",AM446-AK797,AK797+AM446),AM446))</f>
        <v>0</v>
      </c>
      <c r="AO797" s="105" t="str">
        <f aca="false">IF($AO$3="","",IF(OR(AG797=$AO$3,AJ797=$AO$3),1,""))</f>
        <v/>
      </c>
      <c r="AP797" s="105" t="str">
        <f aca="false">IF(AO797=1,COUNTIF($AO$6:AO797,"=1"),"")</f>
        <v/>
      </c>
      <c r="AQ797" s="106" t="str">
        <f aca="false">IF($AO$3="","",IF(AG797=$AO$3,"借",IF(AJ797=$AO$3,"貸","")))</f>
        <v/>
      </c>
    </row>
    <row r="798" customFormat="false" ht="12" hidden="false" customHeight="false" outlineLevel="0" collapsed="false">
      <c r="AA798" s="52" t="n">
        <v>793</v>
      </c>
      <c r="AC798" s="52"/>
      <c r="AD798" s="94" t="str">
        <f aca="false">IF(AC798&lt;&gt;"",VLOOKUP(AC798,$P$5:W$120,8,0),"")</f>
        <v/>
      </c>
      <c r="AF798" s="52" t="str">
        <f aca="false">IF(ISERROR(VALUE(MID(AD798,1,3))),"",VALUE(MID(VLOOKUP(VALUE(MID(AD798,1,3)),$P$5:$W$120,4,0),1,3)))</f>
        <v/>
      </c>
      <c r="AG798" s="94" t="str">
        <f aca="false">IF(AF798&lt;&gt;"",VLOOKUP(AF798,$B$5:$L$106,11,0),"")</f>
        <v/>
      </c>
      <c r="AH798" s="88"/>
      <c r="AI798" s="52" t="str">
        <f aca="false">IF(ISERR(VALUE(MID(AD798,1,3))),"",VALUE(MID(VLOOKUP(VALUE(MID(AD798,1,3)),$P$5:$W$120,6,0),1,3)))</f>
        <v/>
      </c>
      <c r="AJ798" s="94" t="str">
        <f aca="false">IF(AI798&lt;&gt;"",VLOOKUP(AI798,$B$5:$L$106,11,0),"")</f>
        <v/>
      </c>
      <c r="AK798" s="102" t="n">
        <f aca="false">AH798</f>
        <v>0</v>
      </c>
      <c r="AM798" s="103" t="n">
        <f aca="false">IF(AG798=$AM$3,IF($AM$4="借方残",AH798+AM447,AM447-AH798),IF(AJ798=$AM$3,IF($AM$4="借方残",AM447-AK798,AK798+AM447),AM447))</f>
        <v>0</v>
      </c>
      <c r="AO798" s="105" t="str">
        <f aca="false">IF($AO$3="","",IF(OR(AG798=$AO$3,AJ798=$AO$3),1,""))</f>
        <v/>
      </c>
      <c r="AP798" s="105" t="str">
        <f aca="false">IF(AO798=1,COUNTIF($AO$6:AO798,"=1"),"")</f>
        <v/>
      </c>
      <c r="AQ798" s="106" t="str">
        <f aca="false">IF($AO$3="","",IF(AG798=$AO$3,"借",IF(AJ798=$AO$3,"貸","")))</f>
        <v/>
      </c>
    </row>
    <row r="799" customFormat="false" ht="12" hidden="false" customHeight="false" outlineLevel="0" collapsed="false">
      <c r="AA799" s="52" t="n">
        <v>794</v>
      </c>
      <c r="AC799" s="52"/>
      <c r="AD799" s="94" t="str">
        <f aca="false">IF(AC799&lt;&gt;"",VLOOKUP(AC799,$P$5:W$120,8,0),"")</f>
        <v/>
      </c>
      <c r="AF799" s="52" t="str">
        <f aca="false">IF(ISERROR(VALUE(MID(AD799,1,3))),"",VALUE(MID(VLOOKUP(VALUE(MID(AD799,1,3)),$P$5:$W$120,4,0),1,3)))</f>
        <v/>
      </c>
      <c r="AG799" s="94" t="str">
        <f aca="false">IF(AF799&lt;&gt;"",VLOOKUP(AF799,$B$5:$L$106,11,0),"")</f>
        <v/>
      </c>
      <c r="AH799" s="88"/>
      <c r="AI799" s="52" t="str">
        <f aca="false">IF(ISERR(VALUE(MID(AD799,1,3))),"",VALUE(MID(VLOOKUP(VALUE(MID(AD799,1,3)),$P$5:$W$120,6,0),1,3)))</f>
        <v/>
      </c>
      <c r="AJ799" s="94" t="str">
        <f aca="false">IF(AI799&lt;&gt;"",VLOOKUP(AI799,$B$5:$L$106,11,0),"")</f>
        <v/>
      </c>
      <c r="AK799" s="102" t="n">
        <f aca="false">AH799</f>
        <v>0</v>
      </c>
      <c r="AM799" s="103" t="n">
        <f aca="false">IF(AG799=$AM$3,IF($AM$4="借方残",AH799+AM448,AM448-AH799),IF(AJ799=$AM$3,IF($AM$4="借方残",AM448-AK799,AK799+AM448),AM448))</f>
        <v>0</v>
      </c>
      <c r="AO799" s="105" t="str">
        <f aca="false">IF($AO$3="","",IF(OR(AG799=$AO$3,AJ799=$AO$3),1,""))</f>
        <v/>
      </c>
      <c r="AP799" s="105" t="str">
        <f aca="false">IF(AO799=1,COUNTIF($AO$6:AO799,"=1"),"")</f>
        <v/>
      </c>
      <c r="AQ799" s="106" t="str">
        <f aca="false">IF($AO$3="","",IF(AG799=$AO$3,"借",IF(AJ799=$AO$3,"貸","")))</f>
        <v/>
      </c>
    </row>
    <row r="800" customFormat="false" ht="12" hidden="false" customHeight="false" outlineLevel="0" collapsed="false">
      <c r="AA800" s="52" t="n">
        <v>795</v>
      </c>
      <c r="AC800" s="52"/>
      <c r="AD800" s="94" t="str">
        <f aca="false">IF(AC800&lt;&gt;"",VLOOKUP(AC800,$P$5:W$120,8,0),"")</f>
        <v/>
      </c>
      <c r="AF800" s="52" t="str">
        <f aca="false">IF(ISERROR(VALUE(MID(AD800,1,3))),"",VALUE(MID(VLOOKUP(VALUE(MID(AD800,1,3)),$P$5:$W$120,4,0),1,3)))</f>
        <v/>
      </c>
      <c r="AG800" s="94" t="str">
        <f aca="false">IF(AF800&lt;&gt;"",VLOOKUP(AF800,$B$5:$L$106,11,0),"")</f>
        <v/>
      </c>
      <c r="AH800" s="88"/>
      <c r="AI800" s="52" t="str">
        <f aca="false">IF(ISERR(VALUE(MID(AD800,1,3))),"",VALUE(MID(VLOOKUP(VALUE(MID(AD800,1,3)),$P$5:$W$120,6,0),1,3)))</f>
        <v/>
      </c>
      <c r="AJ800" s="94" t="str">
        <f aca="false">IF(AI800&lt;&gt;"",VLOOKUP(AI800,$B$5:$L$106,11,0),"")</f>
        <v/>
      </c>
      <c r="AK800" s="102" t="n">
        <f aca="false">AH800</f>
        <v>0</v>
      </c>
      <c r="AM800" s="103" t="n">
        <f aca="false">IF(AG800=$AM$3,IF($AM$4="借方残",AH800+AM449,AM449-AH800),IF(AJ800=$AM$3,IF($AM$4="借方残",AM449-AK800,AK800+AM449),AM449))</f>
        <v>0</v>
      </c>
      <c r="AO800" s="105" t="str">
        <f aca="false">IF($AO$3="","",IF(OR(AG800=$AO$3,AJ800=$AO$3),1,""))</f>
        <v/>
      </c>
      <c r="AP800" s="105" t="str">
        <f aca="false">IF(AO800=1,COUNTIF($AO$6:AO800,"=1"),"")</f>
        <v/>
      </c>
      <c r="AQ800" s="106" t="str">
        <f aca="false">IF($AO$3="","",IF(AG800=$AO$3,"借",IF(AJ800=$AO$3,"貸","")))</f>
        <v/>
      </c>
    </row>
    <row r="801" customFormat="false" ht="12" hidden="false" customHeight="false" outlineLevel="0" collapsed="false">
      <c r="AA801" s="52" t="n">
        <v>796</v>
      </c>
      <c r="AC801" s="52"/>
      <c r="AD801" s="94" t="str">
        <f aca="false">IF(AC801&lt;&gt;"",VLOOKUP(AC801,$P$5:W$120,8,0),"")</f>
        <v/>
      </c>
      <c r="AF801" s="52" t="str">
        <f aca="false">IF(ISERROR(VALUE(MID(AD801,1,3))),"",VALUE(MID(VLOOKUP(VALUE(MID(AD801,1,3)),$P$5:$W$120,4,0),1,3)))</f>
        <v/>
      </c>
      <c r="AG801" s="94" t="str">
        <f aca="false">IF(AF801&lt;&gt;"",VLOOKUP(AF801,$B$5:$L$106,11,0),"")</f>
        <v/>
      </c>
      <c r="AH801" s="88"/>
      <c r="AI801" s="52" t="str">
        <f aca="false">IF(ISERR(VALUE(MID(AD801,1,3))),"",VALUE(MID(VLOOKUP(VALUE(MID(AD801,1,3)),$P$5:$W$120,6,0),1,3)))</f>
        <v/>
      </c>
      <c r="AJ801" s="94" t="str">
        <f aca="false">IF(AI801&lt;&gt;"",VLOOKUP(AI801,$B$5:$L$106,11,0),"")</f>
        <v/>
      </c>
      <c r="AK801" s="102" t="n">
        <f aca="false">AH801</f>
        <v>0</v>
      </c>
      <c r="AM801" s="103" t="n">
        <f aca="false">IF(AG801=$AM$3,IF($AM$4="借方残",AH801+AM450,AM450-AH801),IF(AJ801=$AM$3,IF($AM$4="借方残",AM450-AK801,AK801+AM450),AM450))</f>
        <v>0</v>
      </c>
      <c r="AO801" s="105" t="str">
        <f aca="false">IF($AO$3="","",IF(OR(AG801=$AO$3,AJ801=$AO$3),1,""))</f>
        <v/>
      </c>
      <c r="AP801" s="105" t="str">
        <f aca="false">IF(AO801=1,COUNTIF($AO$6:AO801,"=1"),"")</f>
        <v/>
      </c>
      <c r="AQ801" s="106" t="str">
        <f aca="false">IF($AO$3="","",IF(AG801=$AO$3,"借",IF(AJ801=$AO$3,"貸","")))</f>
        <v/>
      </c>
    </row>
    <row r="802" customFormat="false" ht="12" hidden="false" customHeight="false" outlineLevel="0" collapsed="false">
      <c r="AA802" s="52" t="n">
        <v>797</v>
      </c>
      <c r="AC802" s="52"/>
      <c r="AD802" s="94" t="str">
        <f aca="false">IF(AC802&lt;&gt;"",VLOOKUP(AC802,$P$5:W$120,8,0),"")</f>
        <v/>
      </c>
      <c r="AF802" s="52" t="str">
        <f aca="false">IF(ISERROR(VALUE(MID(AD802,1,3))),"",VALUE(MID(VLOOKUP(VALUE(MID(AD802,1,3)),$P$5:$W$120,4,0),1,3)))</f>
        <v/>
      </c>
      <c r="AG802" s="94" t="str">
        <f aca="false">IF(AF802&lt;&gt;"",VLOOKUP(AF802,$B$5:$L$106,11,0),"")</f>
        <v/>
      </c>
      <c r="AH802" s="88"/>
      <c r="AI802" s="52" t="str">
        <f aca="false">IF(ISERR(VALUE(MID(AD802,1,3))),"",VALUE(MID(VLOOKUP(VALUE(MID(AD802,1,3)),$P$5:$W$120,6,0),1,3)))</f>
        <v/>
      </c>
      <c r="AJ802" s="94" t="str">
        <f aca="false">IF(AI802&lt;&gt;"",VLOOKUP(AI802,$B$5:$L$106,11,0),"")</f>
        <v/>
      </c>
      <c r="AK802" s="102" t="n">
        <f aca="false">AH802</f>
        <v>0</v>
      </c>
      <c r="AM802" s="103" t="n">
        <f aca="false">IF(AG802=$AM$3,IF($AM$4="借方残",AH802+AM451,AM451-AH802),IF(AJ802=$AM$3,IF($AM$4="借方残",AM451-AK802,AK802+AM451),AM451))</f>
        <v>0</v>
      </c>
      <c r="AO802" s="105" t="str">
        <f aca="false">IF($AO$3="","",IF(OR(AG802=$AO$3,AJ802=$AO$3),1,""))</f>
        <v/>
      </c>
      <c r="AP802" s="105" t="str">
        <f aca="false">IF(AO802=1,COUNTIF($AO$6:AO802,"=1"),"")</f>
        <v/>
      </c>
      <c r="AQ802" s="106" t="str">
        <f aca="false">IF($AO$3="","",IF(AG802=$AO$3,"借",IF(AJ802=$AO$3,"貸","")))</f>
        <v/>
      </c>
    </row>
    <row r="803" customFormat="false" ht="12" hidden="false" customHeight="false" outlineLevel="0" collapsed="false">
      <c r="AA803" s="52" t="n">
        <v>798</v>
      </c>
      <c r="AC803" s="52"/>
      <c r="AD803" s="94" t="str">
        <f aca="false">IF(AC803&lt;&gt;"",VLOOKUP(AC803,$P$5:W$120,8,0),"")</f>
        <v/>
      </c>
      <c r="AF803" s="52" t="str">
        <f aca="false">IF(ISERROR(VALUE(MID(AD803,1,3))),"",VALUE(MID(VLOOKUP(VALUE(MID(AD803,1,3)),$P$5:$W$120,4,0),1,3)))</f>
        <v/>
      </c>
      <c r="AG803" s="94" t="str">
        <f aca="false">IF(AF803&lt;&gt;"",VLOOKUP(AF803,$B$5:$L$106,11,0),"")</f>
        <v/>
      </c>
      <c r="AH803" s="88"/>
      <c r="AI803" s="52" t="str">
        <f aca="false">IF(ISERR(VALUE(MID(AD803,1,3))),"",VALUE(MID(VLOOKUP(VALUE(MID(AD803,1,3)),$P$5:$W$120,6,0),1,3)))</f>
        <v/>
      </c>
      <c r="AJ803" s="94" t="str">
        <f aca="false">IF(AI803&lt;&gt;"",VLOOKUP(AI803,$B$5:$L$106,11,0),"")</f>
        <v/>
      </c>
      <c r="AK803" s="102" t="n">
        <f aca="false">AH803</f>
        <v>0</v>
      </c>
      <c r="AM803" s="103" t="n">
        <f aca="false">IF(AG803=$AM$3,IF($AM$4="借方残",AH803+AM452,AM452-AH803),IF(AJ803=$AM$3,IF($AM$4="借方残",AM452-AK803,AK803+AM452),AM452))</f>
        <v>0</v>
      </c>
      <c r="AO803" s="105" t="str">
        <f aca="false">IF($AO$3="","",IF(OR(AG803=$AO$3,AJ803=$AO$3),1,""))</f>
        <v/>
      </c>
      <c r="AP803" s="105" t="str">
        <f aca="false">IF(AO803=1,COUNTIF($AO$6:AO803,"=1"),"")</f>
        <v/>
      </c>
      <c r="AQ803" s="106" t="str">
        <f aca="false">IF($AO$3="","",IF(AG803=$AO$3,"借",IF(AJ803=$AO$3,"貸","")))</f>
        <v/>
      </c>
    </row>
    <row r="804" customFormat="false" ht="12" hidden="false" customHeight="false" outlineLevel="0" collapsed="false">
      <c r="AA804" s="52" t="n">
        <v>799</v>
      </c>
      <c r="AC804" s="52"/>
      <c r="AD804" s="94" t="str">
        <f aca="false">IF(AC804&lt;&gt;"",VLOOKUP(AC804,$P$5:W$120,8,0),"")</f>
        <v/>
      </c>
      <c r="AF804" s="52" t="str">
        <f aca="false">IF(ISERROR(VALUE(MID(AD804,1,3))),"",VALUE(MID(VLOOKUP(VALUE(MID(AD804,1,3)),$P$5:$W$120,4,0),1,3)))</f>
        <v/>
      </c>
      <c r="AG804" s="94" t="str">
        <f aca="false">IF(AF804&lt;&gt;"",VLOOKUP(AF804,$B$5:$L$106,11,0),"")</f>
        <v/>
      </c>
      <c r="AH804" s="88"/>
      <c r="AI804" s="52" t="str">
        <f aca="false">IF(ISERR(VALUE(MID(AD804,1,3))),"",VALUE(MID(VLOOKUP(VALUE(MID(AD804,1,3)),$P$5:$W$120,6,0),1,3)))</f>
        <v/>
      </c>
      <c r="AJ804" s="94" t="str">
        <f aca="false">IF(AI804&lt;&gt;"",VLOOKUP(AI804,$B$5:$L$106,11,0),"")</f>
        <v/>
      </c>
      <c r="AK804" s="102" t="n">
        <f aca="false">AH804</f>
        <v>0</v>
      </c>
      <c r="AM804" s="103" t="n">
        <f aca="false">IF(AG804=$AM$3,IF($AM$4="借方残",AH804+AM453,AM453-AH804),IF(AJ804=$AM$3,IF($AM$4="借方残",AM453-AK804,AK804+AM453),AM453))</f>
        <v>0</v>
      </c>
      <c r="AO804" s="105" t="str">
        <f aca="false">IF($AO$3="","",IF(OR(AG804=$AO$3,AJ804=$AO$3),1,""))</f>
        <v/>
      </c>
      <c r="AP804" s="105" t="str">
        <f aca="false">IF(AO804=1,COUNTIF($AO$6:AO804,"=1"),"")</f>
        <v/>
      </c>
      <c r="AQ804" s="106" t="str">
        <f aca="false">IF($AO$3="","",IF(AG804=$AO$3,"借",IF(AJ804=$AO$3,"貸","")))</f>
        <v/>
      </c>
    </row>
    <row r="805" customFormat="false" ht="12" hidden="false" customHeight="false" outlineLevel="0" collapsed="false">
      <c r="AA805" s="52" t="n">
        <v>800</v>
      </c>
      <c r="AC805" s="52"/>
      <c r="AD805" s="94" t="str">
        <f aca="false">IF(AC805&lt;&gt;"",VLOOKUP(AC805,$P$5:W$120,8,0),"")</f>
        <v/>
      </c>
      <c r="AF805" s="52" t="str">
        <f aca="false">IF(ISERROR(VALUE(MID(AD805,1,3))),"",VALUE(MID(VLOOKUP(VALUE(MID(AD805,1,3)),$P$5:$W$120,4,0),1,3)))</f>
        <v/>
      </c>
      <c r="AG805" s="94" t="str">
        <f aca="false">IF(AF805&lt;&gt;"",VLOOKUP(AF805,$B$5:$L$106,11,0),"")</f>
        <v/>
      </c>
      <c r="AH805" s="88"/>
      <c r="AI805" s="52" t="str">
        <f aca="false">IF(ISERR(VALUE(MID(AD805,1,3))),"",VALUE(MID(VLOOKUP(VALUE(MID(AD805,1,3)),$P$5:$W$120,6,0),1,3)))</f>
        <v/>
      </c>
      <c r="AJ805" s="94" t="str">
        <f aca="false">IF(AI805&lt;&gt;"",VLOOKUP(AI805,$B$5:$L$106,11,0),"")</f>
        <v/>
      </c>
      <c r="AK805" s="102" t="n">
        <f aca="false">AH805</f>
        <v>0</v>
      </c>
      <c r="AM805" s="103" t="n">
        <f aca="false">IF(AG805=$AM$3,IF($AM$4="借方残",AH805+AM454,AM454-AH805),IF(AJ805=$AM$3,IF($AM$4="借方残",AM454-AK805,AK805+AM454),AM454))</f>
        <v>0</v>
      </c>
      <c r="AO805" s="105" t="str">
        <f aca="false">IF($AO$3="","",IF(OR(AG805=$AO$3,AJ805=$AO$3),1,""))</f>
        <v/>
      </c>
      <c r="AP805" s="105" t="str">
        <f aca="false">IF(AO805=1,COUNTIF($AO$6:AO805,"=1"),"")</f>
        <v/>
      </c>
      <c r="AQ805" s="106" t="str">
        <f aca="false">IF($AO$3="","",IF(AG805=$AO$3,"借",IF(AJ805=$AO$3,"貸","")))</f>
        <v/>
      </c>
    </row>
    <row r="806" customFormat="false" ht="12" hidden="false" customHeight="false" outlineLevel="0" collapsed="false">
      <c r="AA806" s="52" t="n">
        <v>801</v>
      </c>
      <c r="AC806" s="52"/>
      <c r="AD806" s="94" t="str">
        <f aca="false">IF(AC806&lt;&gt;"",VLOOKUP(AC806,$P$5:W$120,8,0),"")</f>
        <v/>
      </c>
      <c r="AF806" s="52" t="str">
        <f aca="false">IF(ISERROR(VALUE(MID(AD806,1,3))),"",VALUE(MID(VLOOKUP(VALUE(MID(AD806,1,3)),$P$5:$W$120,4,0),1,3)))</f>
        <v/>
      </c>
      <c r="AG806" s="94" t="str">
        <f aca="false">IF(AF806&lt;&gt;"",VLOOKUP(AF806,$B$5:$L$106,11,0),"")</f>
        <v/>
      </c>
      <c r="AH806" s="88"/>
      <c r="AI806" s="52" t="str">
        <f aca="false">IF(ISERR(VALUE(MID(AD806,1,3))),"",VALUE(MID(VLOOKUP(VALUE(MID(AD806,1,3)),$P$5:$W$120,6,0),1,3)))</f>
        <v/>
      </c>
      <c r="AJ806" s="94" t="str">
        <f aca="false">IF(AI806&lt;&gt;"",VLOOKUP(AI806,$B$5:$L$106,11,0),"")</f>
        <v/>
      </c>
      <c r="AK806" s="102" t="n">
        <f aca="false">AH806</f>
        <v>0</v>
      </c>
      <c r="AM806" s="103" t="n">
        <f aca="false">IF(AG806=$AM$3,IF($AM$4="借方残",AH806+AM455,AM455-AH806),IF(AJ806=$AM$3,IF($AM$4="借方残",AM455-AK806,AK806+AM455),AM455))</f>
        <v>0</v>
      </c>
      <c r="AO806" s="105" t="str">
        <f aca="false">IF($AO$3="","",IF(OR(AG806=$AO$3,AJ806=$AO$3),1,""))</f>
        <v/>
      </c>
      <c r="AP806" s="105" t="str">
        <f aca="false">IF(AO806=1,COUNTIF($AO$6:AO806,"=1"),"")</f>
        <v/>
      </c>
      <c r="AQ806" s="106" t="str">
        <f aca="false">IF($AO$3="","",IF(AG806=$AO$3,"借",IF(AJ806=$AO$3,"貸","")))</f>
        <v/>
      </c>
    </row>
    <row r="807" customFormat="false" ht="12" hidden="false" customHeight="false" outlineLevel="0" collapsed="false">
      <c r="AA807" s="52" t="n">
        <v>802</v>
      </c>
      <c r="AC807" s="52"/>
      <c r="AD807" s="94" t="str">
        <f aca="false">IF(AC807&lt;&gt;"",VLOOKUP(AC807,$P$5:W$120,8,0),"")</f>
        <v/>
      </c>
      <c r="AF807" s="52" t="str">
        <f aca="false">IF(ISERROR(VALUE(MID(AD807,1,3))),"",VALUE(MID(VLOOKUP(VALUE(MID(AD807,1,3)),$P$5:$W$120,4,0),1,3)))</f>
        <v/>
      </c>
      <c r="AG807" s="94" t="str">
        <f aca="false">IF(AF807&lt;&gt;"",VLOOKUP(AF807,$B$5:$L$106,11,0),"")</f>
        <v/>
      </c>
      <c r="AH807" s="88"/>
      <c r="AI807" s="52" t="str">
        <f aca="false">IF(ISERR(VALUE(MID(AD807,1,3))),"",VALUE(MID(VLOOKUP(VALUE(MID(AD807,1,3)),$P$5:$W$120,6,0),1,3)))</f>
        <v/>
      </c>
      <c r="AJ807" s="94" t="str">
        <f aca="false">IF(AI807&lt;&gt;"",VLOOKUP(AI807,$B$5:$L$106,11,0),"")</f>
        <v/>
      </c>
      <c r="AK807" s="102" t="n">
        <f aca="false">AH807</f>
        <v>0</v>
      </c>
      <c r="AM807" s="103" t="n">
        <f aca="false">IF(AG807=$AM$3,IF($AM$4="借方残",AH807+AM456,AM456-AH807),IF(AJ807=$AM$3,IF($AM$4="借方残",AM456-AK807,AK807+AM456),AM456))</f>
        <v>0</v>
      </c>
      <c r="AO807" s="105" t="str">
        <f aca="false">IF($AO$3="","",IF(OR(AG807=$AO$3,AJ807=$AO$3),1,""))</f>
        <v/>
      </c>
      <c r="AP807" s="105" t="str">
        <f aca="false">IF(AO807=1,COUNTIF($AO$6:AO807,"=1"),"")</f>
        <v/>
      </c>
      <c r="AQ807" s="106" t="str">
        <f aca="false">IF($AO$3="","",IF(AG807=$AO$3,"借",IF(AJ807=$AO$3,"貸","")))</f>
        <v/>
      </c>
    </row>
    <row r="808" customFormat="false" ht="12" hidden="false" customHeight="false" outlineLevel="0" collapsed="false">
      <c r="AA808" s="52" t="n">
        <v>803</v>
      </c>
      <c r="AC808" s="52"/>
      <c r="AD808" s="94" t="str">
        <f aca="false">IF(AC808&lt;&gt;"",VLOOKUP(AC808,$P$5:W$120,8,0),"")</f>
        <v/>
      </c>
      <c r="AF808" s="52" t="str">
        <f aca="false">IF(ISERROR(VALUE(MID(AD808,1,3))),"",VALUE(MID(VLOOKUP(VALUE(MID(AD808,1,3)),$P$5:$W$120,4,0),1,3)))</f>
        <v/>
      </c>
      <c r="AG808" s="94" t="str">
        <f aca="false">IF(AF808&lt;&gt;"",VLOOKUP(AF808,$B$5:$L$106,11,0),"")</f>
        <v/>
      </c>
      <c r="AH808" s="88"/>
      <c r="AI808" s="52" t="str">
        <f aca="false">IF(ISERR(VALUE(MID(AD808,1,3))),"",VALUE(MID(VLOOKUP(VALUE(MID(AD808,1,3)),$P$5:$W$120,6,0),1,3)))</f>
        <v/>
      </c>
      <c r="AJ808" s="94" t="str">
        <f aca="false">IF(AI808&lt;&gt;"",VLOOKUP(AI808,$B$5:$L$106,11,0),"")</f>
        <v/>
      </c>
      <c r="AK808" s="102" t="n">
        <f aca="false">AH808</f>
        <v>0</v>
      </c>
      <c r="AM808" s="103" t="n">
        <f aca="false">IF(AG808=$AM$3,IF($AM$4="借方残",AH808+AM457,AM457-AH808),IF(AJ808=$AM$3,IF($AM$4="借方残",AM457-AK808,AK808+AM457),AM457))</f>
        <v>0</v>
      </c>
      <c r="AO808" s="105" t="str">
        <f aca="false">IF($AO$3="","",IF(OR(AG808=$AO$3,AJ808=$AO$3),1,""))</f>
        <v/>
      </c>
      <c r="AP808" s="105" t="str">
        <f aca="false">IF(AO808=1,COUNTIF($AO$6:AO808,"=1"),"")</f>
        <v/>
      </c>
      <c r="AQ808" s="106" t="str">
        <f aca="false">IF($AO$3="","",IF(AG808=$AO$3,"借",IF(AJ808=$AO$3,"貸","")))</f>
        <v/>
      </c>
    </row>
    <row r="809" customFormat="false" ht="12" hidden="false" customHeight="false" outlineLevel="0" collapsed="false">
      <c r="AA809" s="52" t="n">
        <v>804</v>
      </c>
      <c r="AC809" s="52"/>
      <c r="AD809" s="94" t="str">
        <f aca="false">IF(AC809&lt;&gt;"",VLOOKUP(AC809,$P$5:W$120,8,0),"")</f>
        <v/>
      </c>
      <c r="AF809" s="52" t="str">
        <f aca="false">IF(ISERROR(VALUE(MID(AD809,1,3))),"",VALUE(MID(VLOOKUP(VALUE(MID(AD809,1,3)),$P$5:$W$120,4,0),1,3)))</f>
        <v/>
      </c>
      <c r="AG809" s="94" t="str">
        <f aca="false">IF(AF809&lt;&gt;"",VLOOKUP(AF809,$B$5:$L$106,11,0),"")</f>
        <v/>
      </c>
      <c r="AH809" s="88"/>
      <c r="AI809" s="52" t="str">
        <f aca="false">IF(ISERR(VALUE(MID(AD809,1,3))),"",VALUE(MID(VLOOKUP(VALUE(MID(AD809,1,3)),$P$5:$W$120,6,0),1,3)))</f>
        <v/>
      </c>
      <c r="AJ809" s="94" t="str">
        <f aca="false">IF(AI809&lt;&gt;"",VLOOKUP(AI809,$B$5:$L$106,11,0),"")</f>
        <v/>
      </c>
      <c r="AK809" s="102" t="n">
        <f aca="false">AH809</f>
        <v>0</v>
      </c>
      <c r="AM809" s="103" t="n">
        <f aca="false">IF(AG809=$AM$3,IF($AM$4="借方残",AH809+AM458,AM458-AH809),IF(AJ809=$AM$3,IF($AM$4="借方残",AM458-AK809,AK809+AM458),AM458))</f>
        <v>0</v>
      </c>
      <c r="AO809" s="105" t="str">
        <f aca="false">IF($AO$3="","",IF(OR(AG809=$AO$3,AJ809=$AO$3),1,""))</f>
        <v/>
      </c>
      <c r="AP809" s="105" t="str">
        <f aca="false">IF(AO809=1,COUNTIF($AO$6:AO809,"=1"),"")</f>
        <v/>
      </c>
      <c r="AQ809" s="106" t="str">
        <f aca="false">IF($AO$3="","",IF(AG809=$AO$3,"借",IF(AJ809=$AO$3,"貸","")))</f>
        <v/>
      </c>
    </row>
    <row r="810" customFormat="false" ht="12" hidden="false" customHeight="false" outlineLevel="0" collapsed="false">
      <c r="AA810" s="52" t="n">
        <v>805</v>
      </c>
      <c r="AC810" s="52"/>
      <c r="AD810" s="94" t="str">
        <f aca="false">IF(AC810&lt;&gt;"",VLOOKUP(AC810,$P$5:W$120,8,0),"")</f>
        <v/>
      </c>
      <c r="AF810" s="52" t="str">
        <f aca="false">IF(ISERROR(VALUE(MID(AD810,1,3))),"",VALUE(MID(VLOOKUP(VALUE(MID(AD810,1,3)),$P$5:$W$120,4,0),1,3)))</f>
        <v/>
      </c>
      <c r="AG810" s="94" t="str">
        <f aca="false">IF(AF810&lt;&gt;"",VLOOKUP(AF810,$B$5:$L$106,11,0),"")</f>
        <v/>
      </c>
      <c r="AH810" s="88"/>
      <c r="AI810" s="52" t="str">
        <f aca="false">IF(ISERR(VALUE(MID(AD810,1,3))),"",VALUE(MID(VLOOKUP(VALUE(MID(AD810,1,3)),$P$5:$W$120,6,0),1,3)))</f>
        <v/>
      </c>
      <c r="AJ810" s="94" t="str">
        <f aca="false">IF(AI810&lt;&gt;"",VLOOKUP(AI810,$B$5:$L$106,11,0),"")</f>
        <v/>
      </c>
      <c r="AK810" s="102" t="n">
        <f aca="false">AH810</f>
        <v>0</v>
      </c>
      <c r="AM810" s="103" t="n">
        <f aca="false">IF(AG810=$AM$3,IF($AM$4="借方残",AH810+AM459,AM459-AH810),IF(AJ810=$AM$3,IF($AM$4="借方残",AM459-AK810,AK810+AM459),AM459))</f>
        <v>0</v>
      </c>
      <c r="AO810" s="105" t="str">
        <f aca="false">IF($AO$3="","",IF(OR(AG810=$AO$3,AJ810=$AO$3),1,""))</f>
        <v/>
      </c>
      <c r="AP810" s="105" t="str">
        <f aca="false">IF(AO810=1,COUNTIF($AO$6:AO810,"=1"),"")</f>
        <v/>
      </c>
      <c r="AQ810" s="106" t="str">
        <f aca="false">IF($AO$3="","",IF(AG810=$AO$3,"借",IF(AJ810=$AO$3,"貸","")))</f>
        <v/>
      </c>
    </row>
    <row r="811" customFormat="false" ht="12" hidden="false" customHeight="false" outlineLevel="0" collapsed="false">
      <c r="AA811" s="52" t="n">
        <v>806</v>
      </c>
      <c r="AC811" s="52"/>
      <c r="AD811" s="94" t="str">
        <f aca="false">IF(AC811&lt;&gt;"",VLOOKUP(AC811,$P$5:W$120,8,0),"")</f>
        <v/>
      </c>
      <c r="AF811" s="52" t="str">
        <f aca="false">IF(ISERROR(VALUE(MID(AD811,1,3))),"",VALUE(MID(VLOOKUP(VALUE(MID(AD811,1,3)),$P$5:$W$120,4,0),1,3)))</f>
        <v/>
      </c>
      <c r="AG811" s="94" t="str">
        <f aca="false">IF(AF811&lt;&gt;"",VLOOKUP(AF811,$B$5:$L$106,11,0),"")</f>
        <v/>
      </c>
      <c r="AH811" s="88"/>
      <c r="AI811" s="52" t="str">
        <f aca="false">IF(ISERR(VALUE(MID(AD811,1,3))),"",VALUE(MID(VLOOKUP(VALUE(MID(AD811,1,3)),$P$5:$W$120,6,0),1,3)))</f>
        <v/>
      </c>
      <c r="AJ811" s="94" t="str">
        <f aca="false">IF(AI811&lt;&gt;"",VLOOKUP(AI811,$B$5:$L$106,11,0),"")</f>
        <v/>
      </c>
      <c r="AK811" s="102" t="n">
        <f aca="false">AH811</f>
        <v>0</v>
      </c>
      <c r="AM811" s="103" t="n">
        <f aca="false">IF(AG811=$AM$3,IF($AM$4="借方残",AH811+AM460,AM460-AH811),IF(AJ811=$AM$3,IF($AM$4="借方残",AM460-AK811,AK811+AM460),AM460))</f>
        <v>0</v>
      </c>
      <c r="AO811" s="105" t="str">
        <f aca="false">IF($AO$3="","",IF(OR(AG811=$AO$3,AJ811=$AO$3),1,""))</f>
        <v/>
      </c>
      <c r="AP811" s="105" t="str">
        <f aca="false">IF(AO811=1,COUNTIF($AO$6:AO811,"=1"),"")</f>
        <v/>
      </c>
      <c r="AQ811" s="106" t="str">
        <f aca="false">IF($AO$3="","",IF(AG811=$AO$3,"借",IF(AJ811=$AO$3,"貸","")))</f>
        <v/>
      </c>
    </row>
    <row r="812" customFormat="false" ht="12" hidden="false" customHeight="false" outlineLevel="0" collapsed="false">
      <c r="AA812" s="52" t="n">
        <v>807</v>
      </c>
      <c r="AC812" s="52"/>
      <c r="AD812" s="94" t="str">
        <f aca="false">IF(AC812&lt;&gt;"",VLOOKUP(AC812,$P$5:W$120,8,0),"")</f>
        <v/>
      </c>
      <c r="AF812" s="52" t="str">
        <f aca="false">IF(ISERROR(VALUE(MID(AD812,1,3))),"",VALUE(MID(VLOOKUP(VALUE(MID(AD812,1,3)),$P$5:$W$120,4,0),1,3)))</f>
        <v/>
      </c>
      <c r="AG812" s="94" t="str">
        <f aca="false">IF(AF812&lt;&gt;"",VLOOKUP(AF812,$B$5:$L$106,11,0),"")</f>
        <v/>
      </c>
      <c r="AH812" s="88"/>
      <c r="AI812" s="52" t="str">
        <f aca="false">IF(ISERR(VALUE(MID(AD812,1,3))),"",VALUE(MID(VLOOKUP(VALUE(MID(AD812,1,3)),$P$5:$W$120,6,0),1,3)))</f>
        <v/>
      </c>
      <c r="AJ812" s="94" t="str">
        <f aca="false">IF(AI812&lt;&gt;"",VLOOKUP(AI812,$B$5:$L$106,11,0),"")</f>
        <v/>
      </c>
      <c r="AK812" s="102" t="n">
        <f aca="false">AH812</f>
        <v>0</v>
      </c>
      <c r="AM812" s="103" t="n">
        <f aca="false">IF(AG812=$AM$3,IF($AM$4="借方残",AH812+AM461,AM461-AH812),IF(AJ812=$AM$3,IF($AM$4="借方残",AM461-AK812,AK812+AM461),AM461))</f>
        <v>0</v>
      </c>
      <c r="AO812" s="105" t="str">
        <f aca="false">IF($AO$3="","",IF(OR(AG812=$AO$3,AJ812=$AO$3),1,""))</f>
        <v/>
      </c>
      <c r="AP812" s="105" t="str">
        <f aca="false">IF(AO812=1,COUNTIF($AO$6:AO812,"=1"),"")</f>
        <v/>
      </c>
      <c r="AQ812" s="106" t="str">
        <f aca="false">IF($AO$3="","",IF(AG812=$AO$3,"借",IF(AJ812=$AO$3,"貸","")))</f>
        <v/>
      </c>
    </row>
    <row r="813" customFormat="false" ht="12" hidden="false" customHeight="false" outlineLevel="0" collapsed="false">
      <c r="AA813" s="52" t="n">
        <v>808</v>
      </c>
      <c r="AC813" s="52"/>
      <c r="AD813" s="94" t="str">
        <f aca="false">IF(AC813&lt;&gt;"",VLOOKUP(AC813,$P$5:W$120,8,0),"")</f>
        <v/>
      </c>
      <c r="AF813" s="52" t="str">
        <f aca="false">IF(ISERROR(VALUE(MID(AD813,1,3))),"",VALUE(MID(VLOOKUP(VALUE(MID(AD813,1,3)),$P$5:$W$120,4,0),1,3)))</f>
        <v/>
      </c>
      <c r="AG813" s="94" t="str">
        <f aca="false">IF(AF813&lt;&gt;"",VLOOKUP(AF813,$B$5:$L$106,11,0),"")</f>
        <v/>
      </c>
      <c r="AH813" s="88"/>
      <c r="AI813" s="52" t="str">
        <f aca="false">IF(ISERR(VALUE(MID(AD813,1,3))),"",VALUE(MID(VLOOKUP(VALUE(MID(AD813,1,3)),$P$5:$W$120,6,0),1,3)))</f>
        <v/>
      </c>
      <c r="AJ813" s="94" t="str">
        <f aca="false">IF(AI813&lt;&gt;"",VLOOKUP(AI813,$B$5:$L$106,11,0),"")</f>
        <v/>
      </c>
      <c r="AK813" s="102" t="n">
        <f aca="false">AH813</f>
        <v>0</v>
      </c>
      <c r="AM813" s="103" t="n">
        <f aca="false">IF(AG813=$AM$3,IF($AM$4="借方残",AH813+AM462,AM462-AH813),IF(AJ813=$AM$3,IF($AM$4="借方残",AM462-AK813,AK813+AM462),AM462))</f>
        <v>0</v>
      </c>
      <c r="AO813" s="105" t="str">
        <f aca="false">IF($AO$3="","",IF(OR(AG813=$AO$3,AJ813=$AO$3),1,""))</f>
        <v/>
      </c>
      <c r="AP813" s="105" t="str">
        <f aca="false">IF(AO813=1,COUNTIF($AO$6:AO813,"=1"),"")</f>
        <v/>
      </c>
      <c r="AQ813" s="106" t="str">
        <f aca="false">IF($AO$3="","",IF(AG813=$AO$3,"借",IF(AJ813=$AO$3,"貸","")))</f>
        <v/>
      </c>
    </row>
    <row r="814" customFormat="false" ht="12" hidden="false" customHeight="false" outlineLevel="0" collapsed="false">
      <c r="AA814" s="52" t="n">
        <v>809</v>
      </c>
      <c r="AC814" s="52"/>
      <c r="AD814" s="94" t="str">
        <f aca="false">IF(AC814&lt;&gt;"",VLOOKUP(AC814,$P$5:W$120,8,0),"")</f>
        <v/>
      </c>
      <c r="AF814" s="52" t="str">
        <f aca="false">IF(ISERROR(VALUE(MID(AD814,1,3))),"",VALUE(MID(VLOOKUP(VALUE(MID(AD814,1,3)),$P$5:$W$120,4,0),1,3)))</f>
        <v/>
      </c>
      <c r="AG814" s="94" t="str">
        <f aca="false">IF(AF814&lt;&gt;"",VLOOKUP(AF814,$B$5:$L$106,11,0),"")</f>
        <v/>
      </c>
      <c r="AH814" s="88"/>
      <c r="AI814" s="52" t="str">
        <f aca="false">IF(ISERR(VALUE(MID(AD814,1,3))),"",VALUE(MID(VLOOKUP(VALUE(MID(AD814,1,3)),$P$5:$W$120,6,0),1,3)))</f>
        <v/>
      </c>
      <c r="AJ814" s="94" t="str">
        <f aca="false">IF(AI814&lt;&gt;"",VLOOKUP(AI814,$B$5:$L$106,11,0),"")</f>
        <v/>
      </c>
      <c r="AK814" s="102" t="n">
        <f aca="false">AH814</f>
        <v>0</v>
      </c>
      <c r="AM814" s="103" t="n">
        <f aca="false">IF(AG814=$AM$3,IF($AM$4="借方残",AH814+AM463,AM463-AH814),IF(AJ814=$AM$3,IF($AM$4="借方残",AM463-AK814,AK814+AM463),AM463))</f>
        <v>0</v>
      </c>
      <c r="AO814" s="105" t="str">
        <f aca="false">IF($AO$3="","",IF(OR(AG814=$AO$3,AJ814=$AO$3),1,""))</f>
        <v/>
      </c>
      <c r="AP814" s="105" t="str">
        <f aca="false">IF(AO814=1,COUNTIF($AO$6:AO814,"=1"),"")</f>
        <v/>
      </c>
      <c r="AQ814" s="106" t="str">
        <f aca="false">IF($AO$3="","",IF(AG814=$AO$3,"借",IF(AJ814=$AO$3,"貸","")))</f>
        <v/>
      </c>
    </row>
    <row r="815" customFormat="false" ht="12" hidden="false" customHeight="false" outlineLevel="0" collapsed="false">
      <c r="AA815" s="52" t="n">
        <v>810</v>
      </c>
      <c r="AC815" s="52"/>
      <c r="AD815" s="94" t="str">
        <f aca="false">IF(AC815&lt;&gt;"",VLOOKUP(AC815,$P$5:W$120,8,0),"")</f>
        <v/>
      </c>
      <c r="AF815" s="52" t="str">
        <f aca="false">IF(ISERROR(VALUE(MID(AD815,1,3))),"",VALUE(MID(VLOOKUP(VALUE(MID(AD815,1,3)),$P$5:$W$120,4,0),1,3)))</f>
        <v/>
      </c>
      <c r="AG815" s="94" t="str">
        <f aca="false">IF(AF815&lt;&gt;"",VLOOKUP(AF815,$B$5:$L$106,11,0),"")</f>
        <v/>
      </c>
      <c r="AH815" s="88"/>
      <c r="AI815" s="52" t="str">
        <f aca="false">IF(ISERR(VALUE(MID(AD815,1,3))),"",VALUE(MID(VLOOKUP(VALUE(MID(AD815,1,3)),$P$5:$W$120,6,0),1,3)))</f>
        <v/>
      </c>
      <c r="AJ815" s="94" t="str">
        <f aca="false">IF(AI815&lt;&gt;"",VLOOKUP(AI815,$B$5:$L$106,11,0),"")</f>
        <v/>
      </c>
      <c r="AK815" s="102" t="n">
        <f aca="false">AH815</f>
        <v>0</v>
      </c>
      <c r="AM815" s="103" t="n">
        <f aca="false">IF(AG815=$AM$3,IF($AM$4="借方残",AH815+AM464,AM464-AH815),IF(AJ815=$AM$3,IF($AM$4="借方残",AM464-AK815,AK815+AM464),AM464))</f>
        <v>0</v>
      </c>
      <c r="AO815" s="105" t="str">
        <f aca="false">IF($AO$3="","",IF(OR(AG815=$AO$3,AJ815=$AO$3),1,""))</f>
        <v/>
      </c>
      <c r="AP815" s="105" t="str">
        <f aca="false">IF(AO815=1,COUNTIF($AO$6:AO815,"=1"),"")</f>
        <v/>
      </c>
      <c r="AQ815" s="106" t="str">
        <f aca="false">IF($AO$3="","",IF(AG815=$AO$3,"借",IF(AJ815=$AO$3,"貸","")))</f>
        <v/>
      </c>
    </row>
    <row r="816" customFormat="false" ht="12" hidden="false" customHeight="false" outlineLevel="0" collapsed="false">
      <c r="AA816" s="52" t="n">
        <v>811</v>
      </c>
      <c r="AC816" s="52"/>
      <c r="AD816" s="94" t="str">
        <f aca="false">IF(AC816&lt;&gt;"",VLOOKUP(AC816,$P$5:W$120,8,0),"")</f>
        <v/>
      </c>
      <c r="AF816" s="52" t="str">
        <f aca="false">IF(ISERROR(VALUE(MID(AD816,1,3))),"",VALUE(MID(VLOOKUP(VALUE(MID(AD816,1,3)),$P$5:$W$120,4,0),1,3)))</f>
        <v/>
      </c>
      <c r="AG816" s="94" t="str">
        <f aca="false">IF(AF816&lt;&gt;"",VLOOKUP(AF816,$B$5:$L$106,11,0),"")</f>
        <v/>
      </c>
      <c r="AH816" s="88"/>
      <c r="AI816" s="52" t="str">
        <f aca="false">IF(ISERR(VALUE(MID(AD816,1,3))),"",VALUE(MID(VLOOKUP(VALUE(MID(AD816,1,3)),$P$5:$W$120,6,0),1,3)))</f>
        <v/>
      </c>
      <c r="AJ816" s="94" t="str">
        <f aca="false">IF(AI816&lt;&gt;"",VLOOKUP(AI816,$B$5:$L$106,11,0),"")</f>
        <v/>
      </c>
      <c r="AK816" s="102" t="n">
        <f aca="false">AH816</f>
        <v>0</v>
      </c>
      <c r="AM816" s="103" t="n">
        <f aca="false">IF(AG816=$AM$3,IF($AM$4="借方残",AH816+AM465,AM465-AH816),IF(AJ816=$AM$3,IF($AM$4="借方残",AM465-AK816,AK816+AM465),AM465))</f>
        <v>0</v>
      </c>
      <c r="AO816" s="105" t="str">
        <f aca="false">IF($AO$3="","",IF(OR(AG816=$AO$3,AJ816=$AO$3),1,""))</f>
        <v/>
      </c>
      <c r="AP816" s="105" t="str">
        <f aca="false">IF(AO816=1,COUNTIF($AO$6:AO816,"=1"),"")</f>
        <v/>
      </c>
      <c r="AQ816" s="106" t="str">
        <f aca="false">IF($AO$3="","",IF(AG816=$AO$3,"借",IF(AJ816=$AO$3,"貸","")))</f>
        <v/>
      </c>
    </row>
    <row r="817" customFormat="false" ht="12" hidden="false" customHeight="false" outlineLevel="0" collapsed="false">
      <c r="AA817" s="52" t="n">
        <v>812</v>
      </c>
      <c r="AC817" s="52"/>
      <c r="AD817" s="94" t="str">
        <f aca="false">IF(AC817&lt;&gt;"",VLOOKUP(AC817,$P$5:W$120,8,0),"")</f>
        <v/>
      </c>
      <c r="AF817" s="52" t="str">
        <f aca="false">IF(ISERROR(VALUE(MID(AD817,1,3))),"",VALUE(MID(VLOOKUP(VALUE(MID(AD817,1,3)),$P$5:$W$120,4,0),1,3)))</f>
        <v/>
      </c>
      <c r="AG817" s="94" t="str">
        <f aca="false">IF(AF817&lt;&gt;"",VLOOKUP(AF817,$B$5:$L$106,11,0),"")</f>
        <v/>
      </c>
      <c r="AH817" s="88"/>
      <c r="AI817" s="52" t="str">
        <f aca="false">IF(ISERR(VALUE(MID(AD817,1,3))),"",VALUE(MID(VLOOKUP(VALUE(MID(AD817,1,3)),$P$5:$W$120,6,0),1,3)))</f>
        <v/>
      </c>
      <c r="AJ817" s="94" t="str">
        <f aca="false">IF(AI817&lt;&gt;"",VLOOKUP(AI817,$B$5:$L$106,11,0),"")</f>
        <v/>
      </c>
      <c r="AK817" s="102" t="n">
        <f aca="false">AH817</f>
        <v>0</v>
      </c>
      <c r="AM817" s="103" t="n">
        <f aca="false">IF(AG817=$AM$3,IF($AM$4="借方残",AH817+AM466,AM466-AH817),IF(AJ817=$AM$3,IF($AM$4="借方残",AM466-AK817,AK817+AM466),AM466))</f>
        <v>0</v>
      </c>
      <c r="AO817" s="105" t="str">
        <f aca="false">IF($AO$3="","",IF(OR(AG817=$AO$3,AJ817=$AO$3),1,""))</f>
        <v/>
      </c>
      <c r="AP817" s="105" t="str">
        <f aca="false">IF(AO817=1,COUNTIF($AO$6:AO817,"=1"),"")</f>
        <v/>
      </c>
      <c r="AQ817" s="106" t="str">
        <f aca="false">IF($AO$3="","",IF(AG817=$AO$3,"借",IF(AJ817=$AO$3,"貸","")))</f>
        <v/>
      </c>
    </row>
    <row r="818" customFormat="false" ht="12" hidden="false" customHeight="false" outlineLevel="0" collapsed="false">
      <c r="AA818" s="52" t="n">
        <v>813</v>
      </c>
      <c r="AC818" s="52"/>
      <c r="AD818" s="94" t="str">
        <f aca="false">IF(AC818&lt;&gt;"",VLOOKUP(AC818,$P$5:W$120,8,0),"")</f>
        <v/>
      </c>
      <c r="AF818" s="52" t="str">
        <f aca="false">IF(ISERROR(VALUE(MID(AD818,1,3))),"",VALUE(MID(VLOOKUP(VALUE(MID(AD818,1,3)),$P$5:$W$120,4,0),1,3)))</f>
        <v/>
      </c>
      <c r="AG818" s="94" t="str">
        <f aca="false">IF(AF818&lt;&gt;"",VLOOKUP(AF818,$B$5:$L$106,11,0),"")</f>
        <v/>
      </c>
      <c r="AH818" s="88"/>
      <c r="AI818" s="52" t="str">
        <f aca="false">IF(ISERR(VALUE(MID(AD818,1,3))),"",VALUE(MID(VLOOKUP(VALUE(MID(AD818,1,3)),$P$5:$W$120,6,0),1,3)))</f>
        <v/>
      </c>
      <c r="AJ818" s="94" t="str">
        <f aca="false">IF(AI818&lt;&gt;"",VLOOKUP(AI818,$B$5:$L$106,11,0),"")</f>
        <v/>
      </c>
      <c r="AK818" s="102" t="n">
        <f aca="false">AH818</f>
        <v>0</v>
      </c>
      <c r="AM818" s="103" t="n">
        <f aca="false">IF(AG818=$AM$3,IF($AM$4="借方残",AH818+AM467,AM467-AH818),IF(AJ818=$AM$3,IF($AM$4="借方残",AM467-AK818,AK818+AM467),AM467))</f>
        <v>0</v>
      </c>
      <c r="AO818" s="105" t="str">
        <f aca="false">IF($AO$3="","",IF(OR(AG818=$AO$3,AJ818=$AO$3),1,""))</f>
        <v/>
      </c>
      <c r="AP818" s="105" t="str">
        <f aca="false">IF(AO818=1,COUNTIF($AO$6:AO818,"=1"),"")</f>
        <v/>
      </c>
      <c r="AQ818" s="106" t="str">
        <f aca="false">IF($AO$3="","",IF(AG818=$AO$3,"借",IF(AJ818=$AO$3,"貸","")))</f>
        <v/>
      </c>
    </row>
    <row r="819" customFormat="false" ht="12" hidden="false" customHeight="false" outlineLevel="0" collapsed="false">
      <c r="AA819" s="52" t="n">
        <v>814</v>
      </c>
      <c r="AC819" s="52"/>
      <c r="AD819" s="94" t="str">
        <f aca="false">IF(AC819&lt;&gt;"",VLOOKUP(AC819,$P$5:W$120,8,0),"")</f>
        <v/>
      </c>
      <c r="AF819" s="52" t="str">
        <f aca="false">IF(ISERROR(VALUE(MID(AD819,1,3))),"",VALUE(MID(VLOOKUP(VALUE(MID(AD819,1,3)),$P$5:$W$120,4,0),1,3)))</f>
        <v/>
      </c>
      <c r="AG819" s="94" t="str">
        <f aca="false">IF(AF819&lt;&gt;"",VLOOKUP(AF819,$B$5:$L$106,11,0),"")</f>
        <v/>
      </c>
      <c r="AH819" s="88"/>
      <c r="AI819" s="52" t="str">
        <f aca="false">IF(ISERR(VALUE(MID(AD819,1,3))),"",VALUE(MID(VLOOKUP(VALUE(MID(AD819,1,3)),$P$5:$W$120,6,0),1,3)))</f>
        <v/>
      </c>
      <c r="AJ819" s="94" t="str">
        <f aca="false">IF(AI819&lt;&gt;"",VLOOKUP(AI819,$B$5:$L$106,11,0),"")</f>
        <v/>
      </c>
      <c r="AK819" s="102" t="n">
        <f aca="false">AH819</f>
        <v>0</v>
      </c>
      <c r="AM819" s="103" t="n">
        <f aca="false">IF(AG819=$AM$3,IF($AM$4="借方残",AH819+AM468,AM468-AH819),IF(AJ819=$AM$3,IF($AM$4="借方残",AM468-AK819,AK819+AM468),AM468))</f>
        <v>0</v>
      </c>
      <c r="AO819" s="105" t="str">
        <f aca="false">IF($AO$3="","",IF(OR(AG819=$AO$3,AJ819=$AO$3),1,""))</f>
        <v/>
      </c>
      <c r="AP819" s="105" t="str">
        <f aca="false">IF(AO819=1,COUNTIF($AO$6:AO819,"=1"),"")</f>
        <v/>
      </c>
      <c r="AQ819" s="106" t="str">
        <f aca="false">IF($AO$3="","",IF(AG819=$AO$3,"借",IF(AJ819=$AO$3,"貸","")))</f>
        <v/>
      </c>
    </row>
    <row r="820" customFormat="false" ht="12" hidden="false" customHeight="false" outlineLevel="0" collapsed="false">
      <c r="AA820" s="52" t="n">
        <v>815</v>
      </c>
      <c r="AC820" s="52"/>
      <c r="AD820" s="94" t="str">
        <f aca="false">IF(AC820&lt;&gt;"",VLOOKUP(AC820,$P$5:W$120,8,0),"")</f>
        <v/>
      </c>
      <c r="AF820" s="52" t="str">
        <f aca="false">IF(ISERROR(VALUE(MID(AD820,1,3))),"",VALUE(MID(VLOOKUP(VALUE(MID(AD820,1,3)),$P$5:$W$120,4,0),1,3)))</f>
        <v/>
      </c>
      <c r="AG820" s="94" t="str">
        <f aca="false">IF(AF820&lt;&gt;"",VLOOKUP(AF820,$B$5:$L$106,11,0),"")</f>
        <v/>
      </c>
      <c r="AH820" s="88"/>
      <c r="AI820" s="52" t="str">
        <f aca="false">IF(ISERR(VALUE(MID(AD820,1,3))),"",VALUE(MID(VLOOKUP(VALUE(MID(AD820,1,3)),$P$5:$W$120,6,0),1,3)))</f>
        <v/>
      </c>
      <c r="AJ820" s="94" t="str">
        <f aca="false">IF(AI820&lt;&gt;"",VLOOKUP(AI820,$B$5:$L$106,11,0),"")</f>
        <v/>
      </c>
      <c r="AK820" s="102" t="n">
        <f aca="false">AH820</f>
        <v>0</v>
      </c>
      <c r="AM820" s="103" t="n">
        <f aca="false">IF(AG820=$AM$3,IF($AM$4="借方残",AH820+AM469,AM469-AH820),IF(AJ820=$AM$3,IF($AM$4="借方残",AM469-AK820,AK820+AM469),AM469))</f>
        <v>0</v>
      </c>
      <c r="AO820" s="105" t="str">
        <f aca="false">IF($AO$3="","",IF(OR(AG820=$AO$3,AJ820=$AO$3),1,""))</f>
        <v/>
      </c>
      <c r="AP820" s="105" t="str">
        <f aca="false">IF(AO820=1,COUNTIF($AO$6:AO820,"=1"),"")</f>
        <v/>
      </c>
      <c r="AQ820" s="106" t="str">
        <f aca="false">IF($AO$3="","",IF(AG820=$AO$3,"借",IF(AJ820=$AO$3,"貸","")))</f>
        <v/>
      </c>
    </row>
    <row r="821" customFormat="false" ht="12" hidden="false" customHeight="false" outlineLevel="0" collapsed="false">
      <c r="AA821" s="52" t="n">
        <v>816</v>
      </c>
      <c r="AC821" s="52"/>
      <c r="AD821" s="94" t="str">
        <f aca="false">IF(AC821&lt;&gt;"",VLOOKUP(AC821,$P$5:W$120,8,0),"")</f>
        <v/>
      </c>
      <c r="AF821" s="52" t="str">
        <f aca="false">IF(ISERROR(VALUE(MID(AD821,1,3))),"",VALUE(MID(VLOOKUP(VALUE(MID(AD821,1,3)),$P$5:$W$120,4,0),1,3)))</f>
        <v/>
      </c>
      <c r="AG821" s="94" t="str">
        <f aca="false">IF(AF821&lt;&gt;"",VLOOKUP(AF821,$B$5:$L$106,11,0),"")</f>
        <v/>
      </c>
      <c r="AH821" s="88"/>
      <c r="AI821" s="52" t="str">
        <f aca="false">IF(ISERR(VALUE(MID(AD821,1,3))),"",VALUE(MID(VLOOKUP(VALUE(MID(AD821,1,3)),$P$5:$W$120,6,0),1,3)))</f>
        <v/>
      </c>
      <c r="AJ821" s="94" t="str">
        <f aca="false">IF(AI821&lt;&gt;"",VLOOKUP(AI821,$B$5:$L$106,11,0),"")</f>
        <v/>
      </c>
      <c r="AK821" s="102" t="n">
        <f aca="false">AH821</f>
        <v>0</v>
      </c>
      <c r="AM821" s="103" t="n">
        <f aca="false">IF(AG821=$AM$3,IF($AM$4="借方残",AH821+AM470,AM470-AH821),IF(AJ821=$AM$3,IF($AM$4="借方残",AM470-AK821,AK821+AM470),AM470))</f>
        <v>0</v>
      </c>
      <c r="AO821" s="105" t="str">
        <f aca="false">IF($AO$3="","",IF(OR(AG821=$AO$3,AJ821=$AO$3),1,""))</f>
        <v/>
      </c>
      <c r="AP821" s="105" t="str">
        <f aca="false">IF(AO821=1,COUNTIF($AO$6:AO821,"=1"),"")</f>
        <v/>
      </c>
      <c r="AQ821" s="106" t="str">
        <f aca="false">IF($AO$3="","",IF(AG821=$AO$3,"借",IF(AJ821=$AO$3,"貸","")))</f>
        <v/>
      </c>
    </row>
    <row r="822" customFormat="false" ht="12" hidden="false" customHeight="false" outlineLevel="0" collapsed="false">
      <c r="AA822" s="52" t="n">
        <v>817</v>
      </c>
      <c r="AC822" s="52"/>
      <c r="AD822" s="94" t="str">
        <f aca="false">IF(AC822&lt;&gt;"",VLOOKUP(AC822,$P$5:W$120,8,0),"")</f>
        <v/>
      </c>
      <c r="AF822" s="52" t="str">
        <f aca="false">IF(ISERROR(VALUE(MID(AD822,1,3))),"",VALUE(MID(VLOOKUP(VALUE(MID(AD822,1,3)),$P$5:$W$120,4,0),1,3)))</f>
        <v/>
      </c>
      <c r="AG822" s="94" t="str">
        <f aca="false">IF(AF822&lt;&gt;"",VLOOKUP(AF822,$B$5:$L$106,11,0),"")</f>
        <v/>
      </c>
      <c r="AH822" s="88"/>
      <c r="AI822" s="52" t="str">
        <f aca="false">IF(ISERR(VALUE(MID(AD822,1,3))),"",VALUE(MID(VLOOKUP(VALUE(MID(AD822,1,3)),$P$5:$W$120,6,0),1,3)))</f>
        <v/>
      </c>
      <c r="AJ822" s="94" t="str">
        <f aca="false">IF(AI822&lt;&gt;"",VLOOKUP(AI822,$B$5:$L$106,11,0),"")</f>
        <v/>
      </c>
      <c r="AK822" s="102" t="n">
        <f aca="false">AH822</f>
        <v>0</v>
      </c>
      <c r="AM822" s="103" t="n">
        <f aca="false">IF(AG822=$AM$3,IF($AM$4="借方残",AH822+AM471,AM471-AH822),IF(AJ822=$AM$3,IF($AM$4="借方残",AM471-AK822,AK822+AM471),AM471))</f>
        <v>0</v>
      </c>
      <c r="AO822" s="105" t="str">
        <f aca="false">IF($AO$3="","",IF(OR(AG822=$AO$3,AJ822=$AO$3),1,""))</f>
        <v/>
      </c>
      <c r="AP822" s="105" t="str">
        <f aca="false">IF(AO822=1,COUNTIF($AO$6:AO822,"=1"),"")</f>
        <v/>
      </c>
      <c r="AQ822" s="106" t="str">
        <f aca="false">IF($AO$3="","",IF(AG822=$AO$3,"借",IF(AJ822=$AO$3,"貸","")))</f>
        <v/>
      </c>
    </row>
    <row r="823" customFormat="false" ht="12" hidden="false" customHeight="false" outlineLevel="0" collapsed="false">
      <c r="AA823" s="52" t="n">
        <v>818</v>
      </c>
      <c r="AC823" s="52"/>
      <c r="AD823" s="94" t="str">
        <f aca="false">IF(AC823&lt;&gt;"",VLOOKUP(AC823,$P$5:W$120,8,0),"")</f>
        <v/>
      </c>
      <c r="AF823" s="52" t="str">
        <f aca="false">IF(ISERROR(VALUE(MID(AD823,1,3))),"",VALUE(MID(VLOOKUP(VALUE(MID(AD823,1,3)),$P$5:$W$120,4,0),1,3)))</f>
        <v/>
      </c>
      <c r="AG823" s="94" t="str">
        <f aca="false">IF(AF823&lt;&gt;"",VLOOKUP(AF823,$B$5:$L$106,11,0),"")</f>
        <v/>
      </c>
      <c r="AH823" s="88"/>
      <c r="AI823" s="52" t="str">
        <f aca="false">IF(ISERR(VALUE(MID(AD823,1,3))),"",VALUE(MID(VLOOKUP(VALUE(MID(AD823,1,3)),$P$5:$W$120,6,0),1,3)))</f>
        <v/>
      </c>
      <c r="AJ823" s="94" t="str">
        <f aca="false">IF(AI823&lt;&gt;"",VLOOKUP(AI823,$B$5:$L$106,11,0),"")</f>
        <v/>
      </c>
      <c r="AK823" s="102" t="n">
        <f aca="false">AH823</f>
        <v>0</v>
      </c>
      <c r="AM823" s="103" t="n">
        <f aca="false">IF(AG823=$AM$3,IF($AM$4="借方残",AH823+AM472,AM472-AH823),IF(AJ823=$AM$3,IF($AM$4="借方残",AM472-AK823,AK823+AM472),AM472))</f>
        <v>0</v>
      </c>
      <c r="AO823" s="105" t="str">
        <f aca="false">IF($AO$3="","",IF(OR(AG823=$AO$3,AJ823=$AO$3),1,""))</f>
        <v/>
      </c>
      <c r="AP823" s="105" t="str">
        <f aca="false">IF(AO823=1,COUNTIF($AO$6:AO823,"=1"),"")</f>
        <v/>
      </c>
      <c r="AQ823" s="106" t="str">
        <f aca="false">IF($AO$3="","",IF(AG823=$AO$3,"借",IF(AJ823=$AO$3,"貸","")))</f>
        <v/>
      </c>
    </row>
    <row r="824" customFormat="false" ht="12" hidden="false" customHeight="false" outlineLevel="0" collapsed="false">
      <c r="AA824" s="52" t="n">
        <v>819</v>
      </c>
      <c r="AC824" s="52"/>
      <c r="AD824" s="94" t="str">
        <f aca="false">IF(AC824&lt;&gt;"",VLOOKUP(AC824,$P$5:W$120,8,0),"")</f>
        <v/>
      </c>
      <c r="AF824" s="52" t="str">
        <f aca="false">IF(ISERROR(VALUE(MID(AD824,1,3))),"",VALUE(MID(VLOOKUP(VALUE(MID(AD824,1,3)),$P$5:$W$120,4,0),1,3)))</f>
        <v/>
      </c>
      <c r="AG824" s="94" t="str">
        <f aca="false">IF(AF824&lt;&gt;"",VLOOKUP(AF824,$B$5:$L$106,11,0),"")</f>
        <v/>
      </c>
      <c r="AH824" s="88"/>
      <c r="AI824" s="52" t="str">
        <f aca="false">IF(ISERR(VALUE(MID(AD824,1,3))),"",VALUE(MID(VLOOKUP(VALUE(MID(AD824,1,3)),$P$5:$W$120,6,0),1,3)))</f>
        <v/>
      </c>
      <c r="AJ824" s="94" t="str">
        <f aca="false">IF(AI824&lt;&gt;"",VLOOKUP(AI824,$B$5:$L$106,11,0),"")</f>
        <v/>
      </c>
      <c r="AK824" s="102" t="n">
        <f aca="false">AH824</f>
        <v>0</v>
      </c>
      <c r="AM824" s="103" t="n">
        <f aca="false">IF(AG824=$AM$3,IF($AM$4="借方残",AH824+AM473,AM473-AH824),IF(AJ824=$AM$3,IF($AM$4="借方残",AM473-AK824,AK824+AM473),AM473))</f>
        <v>0</v>
      </c>
      <c r="AO824" s="105" t="str">
        <f aca="false">IF($AO$3="","",IF(OR(AG824=$AO$3,AJ824=$AO$3),1,""))</f>
        <v/>
      </c>
      <c r="AP824" s="105" t="str">
        <f aca="false">IF(AO824=1,COUNTIF($AO$6:AO824,"=1"),"")</f>
        <v/>
      </c>
      <c r="AQ824" s="106" t="str">
        <f aca="false">IF($AO$3="","",IF(AG824=$AO$3,"借",IF(AJ824=$AO$3,"貸","")))</f>
        <v/>
      </c>
    </row>
    <row r="825" customFormat="false" ht="12" hidden="false" customHeight="false" outlineLevel="0" collapsed="false">
      <c r="AA825" s="52" t="n">
        <v>820</v>
      </c>
      <c r="AC825" s="52"/>
      <c r="AD825" s="94" t="str">
        <f aca="false">IF(AC825&lt;&gt;"",VLOOKUP(AC825,$P$5:W$120,8,0),"")</f>
        <v/>
      </c>
      <c r="AF825" s="52" t="str">
        <f aca="false">IF(ISERROR(VALUE(MID(AD825,1,3))),"",VALUE(MID(VLOOKUP(VALUE(MID(AD825,1,3)),$P$5:$W$120,4,0),1,3)))</f>
        <v/>
      </c>
      <c r="AG825" s="94" t="str">
        <f aca="false">IF(AF825&lt;&gt;"",VLOOKUP(AF825,$B$5:$L$106,11,0),"")</f>
        <v/>
      </c>
      <c r="AH825" s="88"/>
      <c r="AI825" s="52" t="str">
        <f aca="false">IF(ISERR(VALUE(MID(AD825,1,3))),"",VALUE(MID(VLOOKUP(VALUE(MID(AD825,1,3)),$P$5:$W$120,6,0),1,3)))</f>
        <v/>
      </c>
      <c r="AJ825" s="94" t="str">
        <f aca="false">IF(AI825&lt;&gt;"",VLOOKUP(AI825,$B$5:$L$106,11,0),"")</f>
        <v/>
      </c>
      <c r="AK825" s="102" t="n">
        <f aca="false">AH825</f>
        <v>0</v>
      </c>
      <c r="AM825" s="103" t="n">
        <f aca="false">IF(AG825=$AM$3,IF($AM$4="借方残",AH825+AM474,AM474-AH825),IF(AJ825=$AM$3,IF($AM$4="借方残",AM474-AK825,AK825+AM474),AM474))</f>
        <v>0</v>
      </c>
      <c r="AO825" s="105" t="str">
        <f aca="false">IF($AO$3="","",IF(OR(AG825=$AO$3,AJ825=$AO$3),1,""))</f>
        <v/>
      </c>
      <c r="AP825" s="105" t="str">
        <f aca="false">IF(AO825=1,COUNTIF($AO$6:AO825,"=1"),"")</f>
        <v/>
      </c>
      <c r="AQ825" s="106" t="str">
        <f aca="false">IF($AO$3="","",IF(AG825=$AO$3,"借",IF(AJ825=$AO$3,"貸","")))</f>
        <v/>
      </c>
    </row>
    <row r="826" customFormat="false" ht="12" hidden="false" customHeight="false" outlineLevel="0" collapsed="false">
      <c r="AA826" s="52" t="n">
        <v>821</v>
      </c>
      <c r="AC826" s="52"/>
      <c r="AD826" s="94" t="str">
        <f aca="false">IF(AC826&lt;&gt;"",VLOOKUP(AC826,$P$5:W$120,8,0),"")</f>
        <v/>
      </c>
      <c r="AF826" s="52" t="str">
        <f aca="false">IF(ISERROR(VALUE(MID(AD826,1,3))),"",VALUE(MID(VLOOKUP(VALUE(MID(AD826,1,3)),$P$5:$W$120,4,0),1,3)))</f>
        <v/>
      </c>
      <c r="AG826" s="94" t="str">
        <f aca="false">IF(AF826&lt;&gt;"",VLOOKUP(AF826,$B$5:$L$106,11,0),"")</f>
        <v/>
      </c>
      <c r="AH826" s="88"/>
      <c r="AI826" s="52" t="str">
        <f aca="false">IF(ISERR(VALUE(MID(AD826,1,3))),"",VALUE(MID(VLOOKUP(VALUE(MID(AD826,1,3)),$P$5:$W$120,6,0),1,3)))</f>
        <v/>
      </c>
      <c r="AJ826" s="94" t="str">
        <f aca="false">IF(AI826&lt;&gt;"",VLOOKUP(AI826,$B$5:$L$106,11,0),"")</f>
        <v/>
      </c>
      <c r="AK826" s="102" t="n">
        <f aca="false">AH826</f>
        <v>0</v>
      </c>
      <c r="AM826" s="103" t="n">
        <f aca="false">IF(AG826=$AM$3,IF($AM$4="借方残",AH826+AM475,AM475-AH826),IF(AJ826=$AM$3,IF($AM$4="借方残",AM475-AK826,AK826+AM475),AM475))</f>
        <v>0</v>
      </c>
      <c r="AO826" s="105" t="str">
        <f aca="false">IF($AO$3="","",IF(OR(AG826=$AO$3,AJ826=$AO$3),1,""))</f>
        <v/>
      </c>
      <c r="AP826" s="105" t="str">
        <f aca="false">IF(AO826=1,COUNTIF($AO$6:AO826,"=1"),"")</f>
        <v/>
      </c>
      <c r="AQ826" s="106" t="str">
        <f aca="false">IF($AO$3="","",IF(AG826=$AO$3,"借",IF(AJ826=$AO$3,"貸","")))</f>
        <v/>
      </c>
    </row>
    <row r="827" customFormat="false" ht="12" hidden="false" customHeight="false" outlineLevel="0" collapsed="false">
      <c r="AA827" s="52" t="n">
        <v>822</v>
      </c>
      <c r="AC827" s="52"/>
      <c r="AD827" s="94" t="str">
        <f aca="false">IF(AC827&lt;&gt;"",VLOOKUP(AC827,$P$5:W$120,8,0),"")</f>
        <v/>
      </c>
      <c r="AF827" s="52" t="str">
        <f aca="false">IF(ISERROR(VALUE(MID(AD827,1,3))),"",VALUE(MID(VLOOKUP(VALUE(MID(AD827,1,3)),$P$5:$W$120,4,0),1,3)))</f>
        <v/>
      </c>
      <c r="AG827" s="94" t="str">
        <f aca="false">IF(AF827&lt;&gt;"",VLOOKUP(AF827,$B$5:$L$106,11,0),"")</f>
        <v/>
      </c>
      <c r="AH827" s="88"/>
      <c r="AI827" s="52" t="str">
        <f aca="false">IF(ISERR(VALUE(MID(AD827,1,3))),"",VALUE(MID(VLOOKUP(VALUE(MID(AD827,1,3)),$P$5:$W$120,6,0),1,3)))</f>
        <v/>
      </c>
      <c r="AJ827" s="94" t="str">
        <f aca="false">IF(AI827&lt;&gt;"",VLOOKUP(AI827,$B$5:$L$106,11,0),"")</f>
        <v/>
      </c>
      <c r="AK827" s="102" t="n">
        <f aca="false">AH827</f>
        <v>0</v>
      </c>
      <c r="AM827" s="103" t="n">
        <f aca="false">IF(AG827=$AM$3,IF($AM$4="借方残",AH827+AM476,AM476-AH827),IF(AJ827=$AM$3,IF($AM$4="借方残",AM476-AK827,AK827+AM476),AM476))</f>
        <v>0</v>
      </c>
      <c r="AO827" s="105" t="str">
        <f aca="false">IF($AO$3="","",IF(OR(AG827=$AO$3,AJ827=$AO$3),1,""))</f>
        <v/>
      </c>
      <c r="AP827" s="105" t="str">
        <f aca="false">IF(AO827=1,COUNTIF($AO$6:AO827,"=1"),"")</f>
        <v/>
      </c>
      <c r="AQ827" s="106" t="str">
        <f aca="false">IF($AO$3="","",IF(AG827=$AO$3,"借",IF(AJ827=$AO$3,"貸","")))</f>
        <v/>
      </c>
    </row>
    <row r="828" customFormat="false" ht="12" hidden="false" customHeight="false" outlineLevel="0" collapsed="false">
      <c r="AA828" s="52" t="n">
        <v>823</v>
      </c>
      <c r="AC828" s="52"/>
      <c r="AD828" s="94" t="str">
        <f aca="false">IF(AC828&lt;&gt;"",VLOOKUP(AC828,$P$5:W$120,8,0),"")</f>
        <v/>
      </c>
      <c r="AF828" s="52" t="str">
        <f aca="false">IF(ISERROR(VALUE(MID(AD828,1,3))),"",VALUE(MID(VLOOKUP(VALUE(MID(AD828,1,3)),$P$5:$W$120,4,0),1,3)))</f>
        <v/>
      </c>
      <c r="AG828" s="94" t="str">
        <f aca="false">IF(AF828&lt;&gt;"",VLOOKUP(AF828,$B$5:$L$106,11,0),"")</f>
        <v/>
      </c>
      <c r="AH828" s="88"/>
      <c r="AI828" s="52" t="str">
        <f aca="false">IF(ISERR(VALUE(MID(AD828,1,3))),"",VALUE(MID(VLOOKUP(VALUE(MID(AD828,1,3)),$P$5:$W$120,6,0),1,3)))</f>
        <v/>
      </c>
      <c r="AJ828" s="94" t="str">
        <f aca="false">IF(AI828&lt;&gt;"",VLOOKUP(AI828,$B$5:$L$106,11,0),"")</f>
        <v/>
      </c>
      <c r="AK828" s="102" t="n">
        <f aca="false">AH828</f>
        <v>0</v>
      </c>
      <c r="AM828" s="103" t="n">
        <f aca="false">IF(AG828=$AM$3,IF($AM$4="借方残",AH828+AM477,AM477-AH828),IF(AJ828=$AM$3,IF($AM$4="借方残",AM477-AK828,AK828+AM477),AM477))</f>
        <v>0</v>
      </c>
      <c r="AO828" s="105" t="str">
        <f aca="false">IF($AO$3="","",IF(OR(AG828=$AO$3,AJ828=$AO$3),1,""))</f>
        <v/>
      </c>
      <c r="AP828" s="105" t="str">
        <f aca="false">IF(AO828=1,COUNTIF($AO$6:AO828,"=1"),"")</f>
        <v/>
      </c>
      <c r="AQ828" s="106" t="str">
        <f aca="false">IF($AO$3="","",IF(AG828=$AO$3,"借",IF(AJ828=$AO$3,"貸","")))</f>
        <v/>
      </c>
    </row>
    <row r="829" customFormat="false" ht="12" hidden="false" customHeight="false" outlineLevel="0" collapsed="false">
      <c r="AA829" s="52" t="n">
        <v>824</v>
      </c>
      <c r="AC829" s="52"/>
      <c r="AD829" s="94" t="str">
        <f aca="false">IF(AC829&lt;&gt;"",VLOOKUP(AC829,$P$5:W$120,8,0),"")</f>
        <v/>
      </c>
      <c r="AF829" s="52" t="str">
        <f aca="false">IF(ISERROR(VALUE(MID(AD829,1,3))),"",VALUE(MID(VLOOKUP(VALUE(MID(AD829,1,3)),$P$5:$W$120,4,0),1,3)))</f>
        <v/>
      </c>
      <c r="AG829" s="94" t="str">
        <f aca="false">IF(AF829&lt;&gt;"",VLOOKUP(AF829,$B$5:$L$106,11,0),"")</f>
        <v/>
      </c>
      <c r="AH829" s="88"/>
      <c r="AI829" s="52" t="str">
        <f aca="false">IF(ISERR(VALUE(MID(AD829,1,3))),"",VALUE(MID(VLOOKUP(VALUE(MID(AD829,1,3)),$P$5:$W$120,6,0),1,3)))</f>
        <v/>
      </c>
      <c r="AJ829" s="94" t="str">
        <f aca="false">IF(AI829&lt;&gt;"",VLOOKUP(AI829,$B$5:$L$106,11,0),"")</f>
        <v/>
      </c>
      <c r="AK829" s="102" t="n">
        <f aca="false">AH829</f>
        <v>0</v>
      </c>
      <c r="AM829" s="103" t="n">
        <f aca="false">IF(AG829=$AM$3,IF($AM$4="借方残",AH829+AM478,AM478-AH829),IF(AJ829=$AM$3,IF($AM$4="借方残",AM478-AK829,AK829+AM478),AM478))</f>
        <v>0</v>
      </c>
      <c r="AO829" s="105" t="str">
        <f aca="false">IF($AO$3="","",IF(OR(AG829=$AO$3,AJ829=$AO$3),1,""))</f>
        <v/>
      </c>
      <c r="AP829" s="105" t="str">
        <f aca="false">IF(AO829=1,COUNTIF($AO$6:AO829,"=1"),"")</f>
        <v/>
      </c>
      <c r="AQ829" s="106" t="str">
        <f aca="false">IF($AO$3="","",IF(AG829=$AO$3,"借",IF(AJ829=$AO$3,"貸","")))</f>
        <v/>
      </c>
    </row>
    <row r="830" customFormat="false" ht="12" hidden="false" customHeight="false" outlineLevel="0" collapsed="false">
      <c r="AA830" s="52" t="n">
        <v>825</v>
      </c>
      <c r="AC830" s="52"/>
      <c r="AD830" s="94" t="str">
        <f aca="false">IF(AC830&lt;&gt;"",VLOOKUP(AC830,$P$5:W$120,8,0),"")</f>
        <v/>
      </c>
      <c r="AF830" s="52" t="str">
        <f aca="false">IF(ISERROR(VALUE(MID(AD830,1,3))),"",VALUE(MID(VLOOKUP(VALUE(MID(AD830,1,3)),$P$5:$W$120,4,0),1,3)))</f>
        <v/>
      </c>
      <c r="AG830" s="94" t="str">
        <f aca="false">IF(AF830&lt;&gt;"",VLOOKUP(AF830,$B$5:$L$106,11,0),"")</f>
        <v/>
      </c>
      <c r="AH830" s="88"/>
      <c r="AI830" s="52" t="str">
        <f aca="false">IF(ISERR(VALUE(MID(AD830,1,3))),"",VALUE(MID(VLOOKUP(VALUE(MID(AD830,1,3)),$P$5:$W$120,6,0),1,3)))</f>
        <v/>
      </c>
      <c r="AJ830" s="94" t="str">
        <f aca="false">IF(AI830&lt;&gt;"",VLOOKUP(AI830,$B$5:$L$106,11,0),"")</f>
        <v/>
      </c>
      <c r="AK830" s="102" t="n">
        <f aca="false">AH830</f>
        <v>0</v>
      </c>
      <c r="AM830" s="103" t="n">
        <f aca="false">IF(AG830=$AM$3,IF($AM$4="借方残",AH830+AM479,AM479-AH830),IF(AJ830=$AM$3,IF($AM$4="借方残",AM479-AK830,AK830+AM479),AM479))</f>
        <v>0</v>
      </c>
      <c r="AO830" s="105" t="str">
        <f aca="false">IF($AO$3="","",IF(OR(AG830=$AO$3,AJ830=$AO$3),1,""))</f>
        <v/>
      </c>
      <c r="AP830" s="105" t="str">
        <f aca="false">IF(AO830=1,COUNTIF($AO$6:AO830,"=1"),"")</f>
        <v/>
      </c>
      <c r="AQ830" s="106" t="str">
        <f aca="false">IF($AO$3="","",IF(AG830=$AO$3,"借",IF(AJ830=$AO$3,"貸","")))</f>
        <v/>
      </c>
    </row>
    <row r="831" customFormat="false" ht="12" hidden="false" customHeight="false" outlineLevel="0" collapsed="false">
      <c r="AA831" s="52" t="n">
        <v>826</v>
      </c>
      <c r="AC831" s="52"/>
      <c r="AD831" s="94" t="str">
        <f aca="false">IF(AC831&lt;&gt;"",VLOOKUP(AC831,$P$5:W$120,8,0),"")</f>
        <v/>
      </c>
      <c r="AF831" s="52" t="str">
        <f aca="false">IF(ISERROR(VALUE(MID(AD831,1,3))),"",VALUE(MID(VLOOKUP(VALUE(MID(AD831,1,3)),$P$5:$W$120,4,0),1,3)))</f>
        <v/>
      </c>
      <c r="AG831" s="94" t="str">
        <f aca="false">IF(AF831&lt;&gt;"",VLOOKUP(AF831,$B$5:$L$106,11,0),"")</f>
        <v/>
      </c>
      <c r="AH831" s="88"/>
      <c r="AI831" s="52" t="str">
        <f aca="false">IF(ISERR(VALUE(MID(AD831,1,3))),"",VALUE(MID(VLOOKUP(VALUE(MID(AD831,1,3)),$P$5:$W$120,6,0),1,3)))</f>
        <v/>
      </c>
      <c r="AJ831" s="94" t="str">
        <f aca="false">IF(AI831&lt;&gt;"",VLOOKUP(AI831,$B$5:$L$106,11,0),"")</f>
        <v/>
      </c>
      <c r="AK831" s="102" t="n">
        <f aca="false">AH831</f>
        <v>0</v>
      </c>
      <c r="AM831" s="103" t="n">
        <f aca="false">IF(AG831=$AM$3,IF($AM$4="借方残",AH831+AM480,AM480-AH831),IF(AJ831=$AM$3,IF($AM$4="借方残",AM480-AK831,AK831+AM480),AM480))</f>
        <v>0</v>
      </c>
      <c r="AO831" s="105" t="str">
        <f aca="false">IF($AO$3="","",IF(OR(AG831=$AO$3,AJ831=$AO$3),1,""))</f>
        <v/>
      </c>
      <c r="AP831" s="105" t="str">
        <f aca="false">IF(AO831=1,COUNTIF($AO$6:AO831,"=1"),"")</f>
        <v/>
      </c>
      <c r="AQ831" s="106" t="str">
        <f aca="false">IF($AO$3="","",IF(AG831=$AO$3,"借",IF(AJ831=$AO$3,"貸","")))</f>
        <v/>
      </c>
    </row>
    <row r="832" customFormat="false" ht="12" hidden="false" customHeight="false" outlineLevel="0" collapsed="false">
      <c r="AA832" s="52" t="n">
        <v>827</v>
      </c>
      <c r="AC832" s="52"/>
      <c r="AD832" s="94" t="str">
        <f aca="false">IF(AC832&lt;&gt;"",VLOOKUP(AC832,$P$5:W$120,8,0),"")</f>
        <v/>
      </c>
      <c r="AF832" s="52" t="str">
        <f aca="false">IF(ISERROR(VALUE(MID(AD832,1,3))),"",VALUE(MID(VLOOKUP(VALUE(MID(AD832,1,3)),$P$5:$W$120,4,0),1,3)))</f>
        <v/>
      </c>
      <c r="AG832" s="94" t="str">
        <f aca="false">IF(AF832&lt;&gt;"",VLOOKUP(AF832,$B$5:$L$106,11,0),"")</f>
        <v/>
      </c>
      <c r="AH832" s="88"/>
      <c r="AI832" s="52" t="str">
        <f aca="false">IF(ISERR(VALUE(MID(AD832,1,3))),"",VALUE(MID(VLOOKUP(VALUE(MID(AD832,1,3)),$P$5:$W$120,6,0),1,3)))</f>
        <v/>
      </c>
      <c r="AJ832" s="94" t="str">
        <f aca="false">IF(AI832&lt;&gt;"",VLOOKUP(AI832,$B$5:$L$106,11,0),"")</f>
        <v/>
      </c>
      <c r="AK832" s="102" t="n">
        <f aca="false">AH832</f>
        <v>0</v>
      </c>
      <c r="AM832" s="103" t="n">
        <f aca="false">IF(AG832=$AM$3,IF($AM$4="借方残",AH832+AM481,AM481-AH832),IF(AJ832=$AM$3,IF($AM$4="借方残",AM481-AK832,AK832+AM481),AM481))</f>
        <v>0</v>
      </c>
      <c r="AO832" s="105" t="str">
        <f aca="false">IF($AO$3="","",IF(OR(AG832=$AO$3,AJ832=$AO$3),1,""))</f>
        <v/>
      </c>
      <c r="AP832" s="105" t="str">
        <f aca="false">IF(AO832=1,COUNTIF($AO$6:AO832,"=1"),"")</f>
        <v/>
      </c>
      <c r="AQ832" s="106" t="str">
        <f aca="false">IF($AO$3="","",IF(AG832=$AO$3,"借",IF(AJ832=$AO$3,"貸","")))</f>
        <v/>
      </c>
    </row>
    <row r="833" customFormat="false" ht="12" hidden="false" customHeight="false" outlineLevel="0" collapsed="false">
      <c r="AA833" s="52" t="n">
        <v>828</v>
      </c>
      <c r="AC833" s="52"/>
      <c r="AD833" s="94" t="str">
        <f aca="false">IF(AC833&lt;&gt;"",VLOOKUP(AC833,$P$5:W$120,8,0),"")</f>
        <v/>
      </c>
      <c r="AF833" s="52" t="str">
        <f aca="false">IF(ISERROR(VALUE(MID(AD833,1,3))),"",VALUE(MID(VLOOKUP(VALUE(MID(AD833,1,3)),$P$5:$W$120,4,0),1,3)))</f>
        <v/>
      </c>
      <c r="AG833" s="94" t="str">
        <f aca="false">IF(AF833&lt;&gt;"",VLOOKUP(AF833,$B$5:$L$106,11,0),"")</f>
        <v/>
      </c>
      <c r="AH833" s="88"/>
      <c r="AI833" s="52" t="str">
        <f aca="false">IF(ISERR(VALUE(MID(AD833,1,3))),"",VALUE(MID(VLOOKUP(VALUE(MID(AD833,1,3)),$P$5:$W$120,6,0),1,3)))</f>
        <v/>
      </c>
      <c r="AJ833" s="94" t="str">
        <f aca="false">IF(AI833&lt;&gt;"",VLOOKUP(AI833,$B$5:$L$106,11,0),"")</f>
        <v/>
      </c>
      <c r="AK833" s="102" t="n">
        <f aca="false">AH833</f>
        <v>0</v>
      </c>
      <c r="AM833" s="103" t="n">
        <f aca="false">IF(AG833=$AM$3,IF($AM$4="借方残",AH833+AM482,AM482-AH833),IF(AJ833=$AM$3,IF($AM$4="借方残",AM482-AK833,AK833+AM482),AM482))</f>
        <v>0</v>
      </c>
      <c r="AO833" s="105" t="str">
        <f aca="false">IF($AO$3="","",IF(OR(AG833=$AO$3,AJ833=$AO$3),1,""))</f>
        <v/>
      </c>
      <c r="AP833" s="105" t="str">
        <f aca="false">IF(AO833=1,COUNTIF($AO$6:AO833,"=1"),"")</f>
        <v/>
      </c>
      <c r="AQ833" s="106" t="str">
        <f aca="false">IF($AO$3="","",IF(AG833=$AO$3,"借",IF(AJ833=$AO$3,"貸","")))</f>
        <v/>
      </c>
    </row>
    <row r="834" customFormat="false" ht="12" hidden="false" customHeight="false" outlineLevel="0" collapsed="false">
      <c r="AA834" s="52" t="n">
        <v>829</v>
      </c>
      <c r="AC834" s="52"/>
      <c r="AD834" s="94" t="str">
        <f aca="false">IF(AC834&lt;&gt;"",VLOOKUP(AC834,$P$5:W$120,8,0),"")</f>
        <v/>
      </c>
      <c r="AF834" s="52" t="str">
        <f aca="false">IF(ISERROR(VALUE(MID(AD834,1,3))),"",VALUE(MID(VLOOKUP(VALUE(MID(AD834,1,3)),$P$5:$W$120,4,0),1,3)))</f>
        <v/>
      </c>
      <c r="AG834" s="94" t="str">
        <f aca="false">IF(AF834&lt;&gt;"",VLOOKUP(AF834,$B$5:$L$106,11,0),"")</f>
        <v/>
      </c>
      <c r="AH834" s="88"/>
      <c r="AI834" s="52" t="str">
        <f aca="false">IF(ISERR(VALUE(MID(AD834,1,3))),"",VALUE(MID(VLOOKUP(VALUE(MID(AD834,1,3)),$P$5:$W$120,6,0),1,3)))</f>
        <v/>
      </c>
      <c r="AJ834" s="94" t="str">
        <f aca="false">IF(AI834&lt;&gt;"",VLOOKUP(AI834,$B$5:$L$106,11,0),"")</f>
        <v/>
      </c>
      <c r="AK834" s="102" t="n">
        <f aca="false">AH834</f>
        <v>0</v>
      </c>
      <c r="AM834" s="103" t="n">
        <f aca="false">IF(AG834=$AM$3,IF($AM$4="借方残",AH834+AM483,AM483-AH834),IF(AJ834=$AM$3,IF($AM$4="借方残",AM483-AK834,AK834+AM483),AM483))</f>
        <v>0</v>
      </c>
      <c r="AO834" s="105" t="str">
        <f aca="false">IF($AO$3="","",IF(OR(AG834=$AO$3,AJ834=$AO$3),1,""))</f>
        <v/>
      </c>
      <c r="AP834" s="105" t="str">
        <f aca="false">IF(AO834=1,COUNTIF($AO$6:AO834,"=1"),"")</f>
        <v/>
      </c>
      <c r="AQ834" s="106" t="str">
        <f aca="false">IF($AO$3="","",IF(AG834=$AO$3,"借",IF(AJ834=$AO$3,"貸","")))</f>
        <v/>
      </c>
    </row>
    <row r="835" customFormat="false" ht="12" hidden="false" customHeight="false" outlineLevel="0" collapsed="false">
      <c r="AA835" s="52" t="n">
        <v>830</v>
      </c>
      <c r="AC835" s="52"/>
      <c r="AD835" s="94" t="str">
        <f aca="false">IF(AC835&lt;&gt;"",VLOOKUP(AC835,$P$5:W$120,8,0),"")</f>
        <v/>
      </c>
      <c r="AF835" s="52" t="str">
        <f aca="false">IF(ISERROR(VALUE(MID(AD835,1,3))),"",VALUE(MID(VLOOKUP(VALUE(MID(AD835,1,3)),$P$5:$W$120,4,0),1,3)))</f>
        <v/>
      </c>
      <c r="AG835" s="94" t="str">
        <f aca="false">IF(AF835&lt;&gt;"",VLOOKUP(AF835,$B$5:$L$106,11,0),"")</f>
        <v/>
      </c>
      <c r="AH835" s="88"/>
      <c r="AI835" s="52" t="str">
        <f aca="false">IF(ISERR(VALUE(MID(AD835,1,3))),"",VALUE(MID(VLOOKUP(VALUE(MID(AD835,1,3)),$P$5:$W$120,6,0),1,3)))</f>
        <v/>
      </c>
      <c r="AJ835" s="94" t="str">
        <f aca="false">IF(AI835&lt;&gt;"",VLOOKUP(AI835,$B$5:$L$106,11,0),"")</f>
        <v/>
      </c>
      <c r="AK835" s="102" t="n">
        <f aca="false">AH835</f>
        <v>0</v>
      </c>
      <c r="AM835" s="103" t="n">
        <f aca="false">IF(AG835=$AM$3,IF($AM$4="借方残",AH835+AM484,AM484-AH835),IF(AJ835=$AM$3,IF($AM$4="借方残",AM484-AK835,AK835+AM484),AM484))</f>
        <v>0</v>
      </c>
      <c r="AO835" s="105" t="str">
        <f aca="false">IF($AO$3="","",IF(OR(AG835=$AO$3,AJ835=$AO$3),1,""))</f>
        <v/>
      </c>
      <c r="AP835" s="105" t="str">
        <f aca="false">IF(AO835=1,COUNTIF($AO$6:AO835,"=1"),"")</f>
        <v/>
      </c>
      <c r="AQ835" s="106" t="str">
        <f aca="false">IF($AO$3="","",IF(AG835=$AO$3,"借",IF(AJ835=$AO$3,"貸","")))</f>
        <v/>
      </c>
    </row>
    <row r="836" customFormat="false" ht="12" hidden="false" customHeight="false" outlineLevel="0" collapsed="false">
      <c r="AA836" s="52" t="n">
        <v>831</v>
      </c>
      <c r="AC836" s="52"/>
      <c r="AD836" s="94" t="str">
        <f aca="false">IF(AC836&lt;&gt;"",VLOOKUP(AC836,$P$5:W$120,8,0),"")</f>
        <v/>
      </c>
      <c r="AF836" s="52" t="str">
        <f aca="false">IF(ISERROR(VALUE(MID(AD836,1,3))),"",VALUE(MID(VLOOKUP(VALUE(MID(AD836,1,3)),$P$5:$W$120,4,0),1,3)))</f>
        <v/>
      </c>
      <c r="AG836" s="94" t="str">
        <f aca="false">IF(AF836&lt;&gt;"",VLOOKUP(AF836,$B$5:$L$106,11,0),"")</f>
        <v/>
      </c>
      <c r="AH836" s="88"/>
      <c r="AI836" s="52" t="str">
        <f aca="false">IF(ISERR(VALUE(MID(AD836,1,3))),"",VALUE(MID(VLOOKUP(VALUE(MID(AD836,1,3)),$P$5:$W$120,6,0),1,3)))</f>
        <v/>
      </c>
      <c r="AJ836" s="94" t="str">
        <f aca="false">IF(AI836&lt;&gt;"",VLOOKUP(AI836,$B$5:$L$106,11,0),"")</f>
        <v/>
      </c>
      <c r="AK836" s="102" t="n">
        <f aca="false">AH836</f>
        <v>0</v>
      </c>
      <c r="AM836" s="103" t="n">
        <f aca="false">IF(AG836=$AM$3,IF($AM$4="借方残",AH836+AM485,AM485-AH836),IF(AJ836=$AM$3,IF($AM$4="借方残",AM485-AK836,AK836+AM485),AM485))</f>
        <v>0</v>
      </c>
      <c r="AO836" s="105" t="str">
        <f aca="false">IF($AO$3="","",IF(OR(AG836=$AO$3,AJ836=$AO$3),1,""))</f>
        <v/>
      </c>
      <c r="AP836" s="105" t="str">
        <f aca="false">IF(AO836=1,COUNTIF($AO$6:AO836,"=1"),"")</f>
        <v/>
      </c>
      <c r="AQ836" s="106" t="str">
        <f aca="false">IF($AO$3="","",IF(AG836=$AO$3,"借",IF(AJ836=$AO$3,"貸","")))</f>
        <v/>
      </c>
    </row>
    <row r="837" customFormat="false" ht="12" hidden="false" customHeight="false" outlineLevel="0" collapsed="false">
      <c r="AA837" s="52" t="n">
        <v>832</v>
      </c>
      <c r="AC837" s="52"/>
      <c r="AD837" s="94" t="str">
        <f aca="false">IF(AC837&lt;&gt;"",VLOOKUP(AC837,$P$5:W$120,8,0),"")</f>
        <v/>
      </c>
      <c r="AF837" s="52" t="str">
        <f aca="false">IF(ISERROR(VALUE(MID(AD837,1,3))),"",VALUE(MID(VLOOKUP(VALUE(MID(AD837,1,3)),$P$5:$W$120,4,0),1,3)))</f>
        <v/>
      </c>
      <c r="AG837" s="94" t="str">
        <f aca="false">IF(AF837&lt;&gt;"",VLOOKUP(AF837,$B$5:$L$106,11,0),"")</f>
        <v/>
      </c>
      <c r="AH837" s="88"/>
      <c r="AI837" s="52" t="str">
        <f aca="false">IF(ISERR(VALUE(MID(AD837,1,3))),"",VALUE(MID(VLOOKUP(VALUE(MID(AD837,1,3)),$P$5:$W$120,6,0),1,3)))</f>
        <v/>
      </c>
      <c r="AJ837" s="94" t="str">
        <f aca="false">IF(AI837&lt;&gt;"",VLOOKUP(AI837,$B$5:$L$106,11,0),"")</f>
        <v/>
      </c>
      <c r="AK837" s="102" t="n">
        <f aca="false">AH837</f>
        <v>0</v>
      </c>
      <c r="AM837" s="103" t="n">
        <f aca="false">IF(AG837=$AM$3,IF($AM$4="借方残",AH837+AM486,AM486-AH837),IF(AJ837=$AM$3,IF($AM$4="借方残",AM486-AK837,AK837+AM486),AM486))</f>
        <v>0</v>
      </c>
      <c r="AO837" s="105" t="str">
        <f aca="false">IF($AO$3="","",IF(OR(AG837=$AO$3,AJ837=$AO$3),1,""))</f>
        <v/>
      </c>
      <c r="AP837" s="105" t="str">
        <f aca="false">IF(AO837=1,COUNTIF($AO$6:AO837,"=1"),"")</f>
        <v/>
      </c>
      <c r="AQ837" s="106" t="str">
        <f aca="false">IF($AO$3="","",IF(AG837=$AO$3,"借",IF(AJ837=$AO$3,"貸","")))</f>
        <v/>
      </c>
    </row>
    <row r="838" customFormat="false" ht="12" hidden="false" customHeight="false" outlineLevel="0" collapsed="false">
      <c r="AA838" s="52" t="n">
        <v>833</v>
      </c>
      <c r="AC838" s="52"/>
      <c r="AD838" s="94" t="str">
        <f aca="false">IF(AC838&lt;&gt;"",VLOOKUP(AC838,$P$5:W$120,8,0),"")</f>
        <v/>
      </c>
      <c r="AF838" s="52" t="str">
        <f aca="false">IF(ISERROR(VALUE(MID(AD838,1,3))),"",VALUE(MID(VLOOKUP(VALUE(MID(AD838,1,3)),$P$5:$W$120,4,0),1,3)))</f>
        <v/>
      </c>
      <c r="AG838" s="94" t="str">
        <f aca="false">IF(AF838&lt;&gt;"",VLOOKUP(AF838,$B$5:$L$106,11,0),"")</f>
        <v/>
      </c>
      <c r="AH838" s="88"/>
      <c r="AI838" s="52" t="str">
        <f aca="false">IF(ISERR(VALUE(MID(AD838,1,3))),"",VALUE(MID(VLOOKUP(VALUE(MID(AD838,1,3)),$P$5:$W$120,6,0),1,3)))</f>
        <v/>
      </c>
      <c r="AJ838" s="94" t="str">
        <f aca="false">IF(AI838&lt;&gt;"",VLOOKUP(AI838,$B$5:$L$106,11,0),"")</f>
        <v/>
      </c>
      <c r="AK838" s="102" t="n">
        <f aca="false">AH838</f>
        <v>0</v>
      </c>
      <c r="AM838" s="103" t="n">
        <f aca="false">IF(AG838=$AM$3,IF($AM$4="借方残",AH838+AM487,AM487-AH838),IF(AJ838=$AM$3,IF($AM$4="借方残",AM487-AK838,AK838+AM487),AM487))</f>
        <v>0</v>
      </c>
      <c r="AO838" s="105" t="str">
        <f aca="false">IF($AO$3="","",IF(OR(AG838=$AO$3,AJ838=$AO$3),1,""))</f>
        <v/>
      </c>
      <c r="AP838" s="105" t="str">
        <f aca="false">IF(AO838=1,COUNTIF($AO$6:AO838,"=1"),"")</f>
        <v/>
      </c>
      <c r="AQ838" s="106" t="str">
        <f aca="false">IF($AO$3="","",IF(AG838=$AO$3,"借",IF(AJ838=$AO$3,"貸","")))</f>
        <v/>
      </c>
    </row>
    <row r="839" customFormat="false" ht="12" hidden="false" customHeight="false" outlineLevel="0" collapsed="false">
      <c r="AA839" s="52" t="n">
        <v>834</v>
      </c>
      <c r="AC839" s="52"/>
      <c r="AD839" s="94" t="str">
        <f aca="false">IF(AC839&lt;&gt;"",VLOOKUP(AC839,$P$5:W$120,8,0),"")</f>
        <v/>
      </c>
      <c r="AF839" s="52" t="str">
        <f aca="false">IF(ISERROR(VALUE(MID(AD839,1,3))),"",VALUE(MID(VLOOKUP(VALUE(MID(AD839,1,3)),$P$5:$W$120,4,0),1,3)))</f>
        <v/>
      </c>
      <c r="AG839" s="94" t="str">
        <f aca="false">IF(AF839&lt;&gt;"",VLOOKUP(AF839,$B$5:$L$106,11,0),"")</f>
        <v/>
      </c>
      <c r="AH839" s="88"/>
      <c r="AI839" s="52" t="str">
        <f aca="false">IF(ISERR(VALUE(MID(AD839,1,3))),"",VALUE(MID(VLOOKUP(VALUE(MID(AD839,1,3)),$P$5:$W$120,6,0),1,3)))</f>
        <v/>
      </c>
      <c r="AJ839" s="94" t="str">
        <f aca="false">IF(AI839&lt;&gt;"",VLOOKUP(AI839,$B$5:$L$106,11,0),"")</f>
        <v/>
      </c>
      <c r="AK839" s="102" t="n">
        <f aca="false">AH839</f>
        <v>0</v>
      </c>
      <c r="AM839" s="103" t="n">
        <f aca="false">IF(AG839=$AM$3,IF($AM$4="借方残",AH839+AM488,AM488-AH839),IF(AJ839=$AM$3,IF($AM$4="借方残",AM488-AK839,AK839+AM488),AM488))</f>
        <v>0</v>
      </c>
      <c r="AO839" s="105" t="str">
        <f aca="false">IF($AO$3="","",IF(OR(AG839=$AO$3,AJ839=$AO$3),1,""))</f>
        <v/>
      </c>
      <c r="AP839" s="105" t="str">
        <f aca="false">IF(AO839=1,COUNTIF($AO$6:AO839,"=1"),"")</f>
        <v/>
      </c>
      <c r="AQ839" s="106" t="str">
        <f aca="false">IF($AO$3="","",IF(AG839=$AO$3,"借",IF(AJ839=$AO$3,"貸","")))</f>
        <v/>
      </c>
    </row>
    <row r="840" customFormat="false" ht="12" hidden="false" customHeight="false" outlineLevel="0" collapsed="false">
      <c r="AA840" s="52" t="n">
        <v>835</v>
      </c>
      <c r="AC840" s="52"/>
      <c r="AD840" s="94" t="str">
        <f aca="false">IF(AC840&lt;&gt;"",VLOOKUP(AC840,$P$5:W$120,8,0),"")</f>
        <v/>
      </c>
      <c r="AF840" s="52" t="str">
        <f aca="false">IF(ISERROR(VALUE(MID(AD840,1,3))),"",VALUE(MID(VLOOKUP(VALUE(MID(AD840,1,3)),$P$5:$W$120,4,0),1,3)))</f>
        <v/>
      </c>
      <c r="AG840" s="94" t="str">
        <f aca="false">IF(AF840&lt;&gt;"",VLOOKUP(AF840,$B$5:$L$106,11,0),"")</f>
        <v/>
      </c>
      <c r="AH840" s="88"/>
      <c r="AI840" s="52" t="str">
        <f aca="false">IF(ISERR(VALUE(MID(AD840,1,3))),"",VALUE(MID(VLOOKUP(VALUE(MID(AD840,1,3)),$P$5:$W$120,6,0),1,3)))</f>
        <v/>
      </c>
      <c r="AJ840" s="94" t="str">
        <f aca="false">IF(AI840&lt;&gt;"",VLOOKUP(AI840,$B$5:$L$106,11,0),"")</f>
        <v/>
      </c>
      <c r="AK840" s="102" t="n">
        <f aca="false">AH840</f>
        <v>0</v>
      </c>
      <c r="AM840" s="103" t="n">
        <f aca="false">IF(AG840=$AM$3,IF($AM$4="借方残",AH840+AM489,AM489-AH840),IF(AJ840=$AM$3,IF($AM$4="借方残",AM489-AK840,AK840+AM489),AM489))</f>
        <v>0</v>
      </c>
      <c r="AO840" s="105" t="str">
        <f aca="false">IF($AO$3="","",IF(OR(AG840=$AO$3,AJ840=$AO$3),1,""))</f>
        <v/>
      </c>
      <c r="AP840" s="105" t="str">
        <f aca="false">IF(AO840=1,COUNTIF($AO$6:AO840,"=1"),"")</f>
        <v/>
      </c>
      <c r="AQ840" s="106" t="str">
        <f aca="false">IF($AO$3="","",IF(AG840=$AO$3,"借",IF(AJ840=$AO$3,"貸","")))</f>
        <v/>
      </c>
    </row>
    <row r="841" customFormat="false" ht="12" hidden="false" customHeight="false" outlineLevel="0" collapsed="false">
      <c r="AA841" s="52" t="n">
        <v>836</v>
      </c>
      <c r="AC841" s="52"/>
      <c r="AD841" s="94" t="str">
        <f aca="false">IF(AC841&lt;&gt;"",VLOOKUP(AC841,$P$5:W$120,8,0),"")</f>
        <v/>
      </c>
      <c r="AF841" s="52" t="str">
        <f aca="false">IF(ISERROR(VALUE(MID(AD841,1,3))),"",VALUE(MID(VLOOKUP(VALUE(MID(AD841,1,3)),$P$5:$W$120,4,0),1,3)))</f>
        <v/>
      </c>
      <c r="AG841" s="94" t="str">
        <f aca="false">IF(AF841&lt;&gt;"",VLOOKUP(AF841,$B$5:$L$106,11,0),"")</f>
        <v/>
      </c>
      <c r="AH841" s="88"/>
      <c r="AI841" s="52" t="str">
        <f aca="false">IF(ISERR(VALUE(MID(AD841,1,3))),"",VALUE(MID(VLOOKUP(VALUE(MID(AD841,1,3)),$P$5:$W$120,6,0),1,3)))</f>
        <v/>
      </c>
      <c r="AJ841" s="94" t="str">
        <f aca="false">IF(AI841&lt;&gt;"",VLOOKUP(AI841,$B$5:$L$106,11,0),"")</f>
        <v/>
      </c>
      <c r="AK841" s="102" t="n">
        <f aca="false">AH841</f>
        <v>0</v>
      </c>
      <c r="AM841" s="103" t="n">
        <f aca="false">IF(AG841=$AM$3,IF($AM$4="借方残",AH841+AM490,AM490-AH841),IF(AJ841=$AM$3,IF($AM$4="借方残",AM490-AK841,AK841+AM490),AM490))</f>
        <v>0</v>
      </c>
      <c r="AO841" s="105" t="str">
        <f aca="false">IF($AO$3="","",IF(OR(AG841=$AO$3,AJ841=$AO$3),1,""))</f>
        <v/>
      </c>
      <c r="AP841" s="105" t="str">
        <f aca="false">IF(AO841=1,COUNTIF($AO$6:AO841,"=1"),"")</f>
        <v/>
      </c>
      <c r="AQ841" s="106" t="str">
        <f aca="false">IF($AO$3="","",IF(AG841=$AO$3,"借",IF(AJ841=$AO$3,"貸","")))</f>
        <v/>
      </c>
    </row>
    <row r="842" customFormat="false" ht="12" hidden="false" customHeight="false" outlineLevel="0" collapsed="false">
      <c r="AA842" s="52" t="n">
        <v>837</v>
      </c>
      <c r="AC842" s="52"/>
      <c r="AD842" s="94" t="str">
        <f aca="false">IF(AC842&lt;&gt;"",VLOOKUP(AC842,$P$5:W$120,8,0),"")</f>
        <v/>
      </c>
      <c r="AF842" s="52" t="str">
        <f aca="false">IF(ISERROR(VALUE(MID(AD842,1,3))),"",VALUE(MID(VLOOKUP(VALUE(MID(AD842,1,3)),$P$5:$W$120,4,0),1,3)))</f>
        <v/>
      </c>
      <c r="AG842" s="94" t="str">
        <f aca="false">IF(AF842&lt;&gt;"",VLOOKUP(AF842,$B$5:$L$106,11,0),"")</f>
        <v/>
      </c>
      <c r="AH842" s="88"/>
      <c r="AI842" s="52" t="str">
        <f aca="false">IF(ISERR(VALUE(MID(AD842,1,3))),"",VALUE(MID(VLOOKUP(VALUE(MID(AD842,1,3)),$P$5:$W$120,6,0),1,3)))</f>
        <v/>
      </c>
      <c r="AJ842" s="94" t="str">
        <f aca="false">IF(AI842&lt;&gt;"",VLOOKUP(AI842,$B$5:$L$106,11,0),"")</f>
        <v/>
      </c>
      <c r="AK842" s="102" t="n">
        <f aca="false">AH842</f>
        <v>0</v>
      </c>
      <c r="AM842" s="103" t="n">
        <f aca="false">IF(AG842=$AM$3,IF($AM$4="借方残",AH842+AM491,AM491-AH842),IF(AJ842=$AM$3,IF($AM$4="借方残",AM491-AK842,AK842+AM491),AM491))</f>
        <v>0</v>
      </c>
      <c r="AO842" s="105" t="str">
        <f aca="false">IF($AO$3="","",IF(OR(AG842=$AO$3,AJ842=$AO$3),1,""))</f>
        <v/>
      </c>
      <c r="AP842" s="105" t="str">
        <f aca="false">IF(AO842=1,COUNTIF($AO$6:AO842,"=1"),"")</f>
        <v/>
      </c>
      <c r="AQ842" s="106" t="str">
        <f aca="false">IF($AO$3="","",IF(AG842=$AO$3,"借",IF(AJ842=$AO$3,"貸","")))</f>
        <v/>
      </c>
    </row>
    <row r="843" customFormat="false" ht="12" hidden="false" customHeight="false" outlineLevel="0" collapsed="false">
      <c r="AA843" s="52" t="n">
        <v>838</v>
      </c>
      <c r="AC843" s="52"/>
      <c r="AD843" s="94" t="str">
        <f aca="false">IF(AC843&lt;&gt;"",VLOOKUP(AC843,$P$5:W$120,8,0),"")</f>
        <v/>
      </c>
      <c r="AF843" s="52" t="str">
        <f aca="false">IF(ISERROR(VALUE(MID(AD843,1,3))),"",VALUE(MID(VLOOKUP(VALUE(MID(AD843,1,3)),$P$5:$W$120,4,0),1,3)))</f>
        <v/>
      </c>
      <c r="AG843" s="94" t="str">
        <f aca="false">IF(AF843&lt;&gt;"",VLOOKUP(AF843,$B$5:$L$106,11,0),"")</f>
        <v/>
      </c>
      <c r="AH843" s="88"/>
      <c r="AI843" s="52" t="str">
        <f aca="false">IF(ISERR(VALUE(MID(AD843,1,3))),"",VALUE(MID(VLOOKUP(VALUE(MID(AD843,1,3)),$P$5:$W$120,6,0),1,3)))</f>
        <v/>
      </c>
      <c r="AJ843" s="94" t="str">
        <f aca="false">IF(AI843&lt;&gt;"",VLOOKUP(AI843,$B$5:$L$106,11,0),"")</f>
        <v/>
      </c>
      <c r="AK843" s="102" t="n">
        <f aca="false">AH843</f>
        <v>0</v>
      </c>
      <c r="AM843" s="103" t="n">
        <f aca="false">IF(AG843=$AM$3,IF($AM$4="借方残",AH843+AM492,AM492-AH843),IF(AJ843=$AM$3,IF($AM$4="借方残",AM492-AK843,AK843+AM492),AM492))</f>
        <v>0</v>
      </c>
      <c r="AO843" s="105" t="str">
        <f aca="false">IF($AO$3="","",IF(OR(AG843=$AO$3,AJ843=$AO$3),1,""))</f>
        <v/>
      </c>
      <c r="AP843" s="105" t="str">
        <f aca="false">IF(AO843=1,COUNTIF($AO$6:AO843,"=1"),"")</f>
        <v/>
      </c>
      <c r="AQ843" s="106" t="str">
        <f aca="false">IF($AO$3="","",IF(AG843=$AO$3,"借",IF(AJ843=$AO$3,"貸","")))</f>
        <v/>
      </c>
    </row>
    <row r="844" customFormat="false" ht="12" hidden="false" customHeight="false" outlineLevel="0" collapsed="false">
      <c r="AA844" s="52" t="n">
        <v>839</v>
      </c>
      <c r="AC844" s="52"/>
      <c r="AD844" s="94" t="str">
        <f aca="false">IF(AC844&lt;&gt;"",VLOOKUP(AC844,$P$5:W$120,8,0),"")</f>
        <v/>
      </c>
      <c r="AF844" s="52" t="str">
        <f aca="false">IF(ISERROR(VALUE(MID(AD844,1,3))),"",VALUE(MID(VLOOKUP(VALUE(MID(AD844,1,3)),$P$5:$W$120,4,0),1,3)))</f>
        <v/>
      </c>
      <c r="AG844" s="94" t="str">
        <f aca="false">IF(AF844&lt;&gt;"",VLOOKUP(AF844,$B$5:$L$106,11,0),"")</f>
        <v/>
      </c>
      <c r="AH844" s="88"/>
      <c r="AI844" s="52" t="str">
        <f aca="false">IF(ISERR(VALUE(MID(AD844,1,3))),"",VALUE(MID(VLOOKUP(VALUE(MID(AD844,1,3)),$P$5:$W$120,6,0),1,3)))</f>
        <v/>
      </c>
      <c r="AJ844" s="94" t="str">
        <f aca="false">IF(AI844&lt;&gt;"",VLOOKUP(AI844,$B$5:$L$106,11,0),"")</f>
        <v/>
      </c>
      <c r="AK844" s="102" t="n">
        <f aca="false">AH844</f>
        <v>0</v>
      </c>
      <c r="AM844" s="103" t="n">
        <f aca="false">IF(AG844=$AM$3,IF($AM$4="借方残",AH844+AM493,AM493-AH844),IF(AJ844=$AM$3,IF($AM$4="借方残",AM493-AK844,AK844+AM493),AM493))</f>
        <v>0</v>
      </c>
      <c r="AO844" s="105" t="str">
        <f aca="false">IF($AO$3="","",IF(OR(AG844=$AO$3,AJ844=$AO$3),1,""))</f>
        <v/>
      </c>
      <c r="AP844" s="105" t="str">
        <f aca="false">IF(AO844=1,COUNTIF($AO$6:AO844,"=1"),"")</f>
        <v/>
      </c>
      <c r="AQ844" s="106" t="str">
        <f aca="false">IF($AO$3="","",IF(AG844=$AO$3,"借",IF(AJ844=$AO$3,"貸","")))</f>
        <v/>
      </c>
    </row>
    <row r="845" customFormat="false" ht="12" hidden="false" customHeight="false" outlineLevel="0" collapsed="false">
      <c r="AA845" s="52" t="n">
        <v>840</v>
      </c>
      <c r="AC845" s="52"/>
      <c r="AD845" s="94" t="str">
        <f aca="false">IF(AC845&lt;&gt;"",VLOOKUP(AC845,$P$5:W$120,8,0),"")</f>
        <v/>
      </c>
      <c r="AF845" s="52" t="str">
        <f aca="false">IF(ISERROR(VALUE(MID(AD845,1,3))),"",VALUE(MID(VLOOKUP(VALUE(MID(AD845,1,3)),$P$5:$W$120,4,0),1,3)))</f>
        <v/>
      </c>
      <c r="AG845" s="94" t="str">
        <f aca="false">IF(AF845&lt;&gt;"",VLOOKUP(AF845,$B$5:$L$106,11,0),"")</f>
        <v/>
      </c>
      <c r="AH845" s="88"/>
      <c r="AI845" s="52" t="str">
        <f aca="false">IF(ISERR(VALUE(MID(AD845,1,3))),"",VALUE(MID(VLOOKUP(VALUE(MID(AD845,1,3)),$P$5:$W$120,6,0),1,3)))</f>
        <v/>
      </c>
      <c r="AJ845" s="94" t="str">
        <f aca="false">IF(AI845&lt;&gt;"",VLOOKUP(AI845,$B$5:$L$106,11,0),"")</f>
        <v/>
      </c>
      <c r="AK845" s="102" t="n">
        <f aca="false">AH845</f>
        <v>0</v>
      </c>
      <c r="AM845" s="103" t="n">
        <f aca="false">IF(AG845=$AM$3,IF($AM$4="借方残",AH845+AM494,AM494-AH845),IF(AJ845=$AM$3,IF($AM$4="借方残",AM494-AK845,AK845+AM494),AM494))</f>
        <v>0</v>
      </c>
      <c r="AO845" s="105" t="str">
        <f aca="false">IF($AO$3="","",IF(OR(AG845=$AO$3,AJ845=$AO$3),1,""))</f>
        <v/>
      </c>
      <c r="AP845" s="105" t="str">
        <f aca="false">IF(AO845=1,COUNTIF($AO$6:AO845,"=1"),"")</f>
        <v/>
      </c>
      <c r="AQ845" s="106" t="str">
        <f aca="false">IF($AO$3="","",IF(AG845=$AO$3,"借",IF(AJ845=$AO$3,"貸","")))</f>
        <v/>
      </c>
    </row>
    <row r="846" customFormat="false" ht="12" hidden="false" customHeight="false" outlineLevel="0" collapsed="false">
      <c r="AA846" s="52" t="n">
        <v>841</v>
      </c>
      <c r="AC846" s="52"/>
      <c r="AD846" s="94" t="str">
        <f aca="false">IF(AC846&lt;&gt;"",VLOOKUP(AC846,$P$5:W$120,8,0),"")</f>
        <v/>
      </c>
      <c r="AF846" s="52" t="str">
        <f aca="false">IF(ISERROR(VALUE(MID(AD846,1,3))),"",VALUE(MID(VLOOKUP(VALUE(MID(AD846,1,3)),$P$5:$W$120,4,0),1,3)))</f>
        <v/>
      </c>
      <c r="AG846" s="94" t="str">
        <f aca="false">IF(AF846&lt;&gt;"",VLOOKUP(AF846,$B$5:$L$106,11,0),"")</f>
        <v/>
      </c>
      <c r="AH846" s="88"/>
      <c r="AI846" s="52" t="str">
        <f aca="false">IF(ISERR(VALUE(MID(AD846,1,3))),"",VALUE(MID(VLOOKUP(VALUE(MID(AD846,1,3)),$P$5:$W$120,6,0),1,3)))</f>
        <v/>
      </c>
      <c r="AJ846" s="94" t="str">
        <f aca="false">IF(AI846&lt;&gt;"",VLOOKUP(AI846,$B$5:$L$106,11,0),"")</f>
        <v/>
      </c>
      <c r="AK846" s="102" t="n">
        <f aca="false">AH846</f>
        <v>0</v>
      </c>
      <c r="AM846" s="103" t="n">
        <f aca="false">IF(AG846=$AM$3,IF($AM$4="借方残",AH846+AM495,AM495-AH846),IF(AJ846=$AM$3,IF($AM$4="借方残",AM495-AK846,AK846+AM495),AM495))</f>
        <v>0</v>
      </c>
      <c r="AO846" s="105" t="str">
        <f aca="false">IF($AO$3="","",IF(OR(AG846=$AO$3,AJ846=$AO$3),1,""))</f>
        <v/>
      </c>
      <c r="AP846" s="105" t="str">
        <f aca="false">IF(AO846=1,COUNTIF($AO$6:AO846,"=1"),"")</f>
        <v/>
      </c>
      <c r="AQ846" s="106" t="str">
        <f aca="false">IF($AO$3="","",IF(AG846=$AO$3,"借",IF(AJ846=$AO$3,"貸","")))</f>
        <v/>
      </c>
    </row>
    <row r="847" customFormat="false" ht="12" hidden="false" customHeight="false" outlineLevel="0" collapsed="false">
      <c r="AA847" s="52" t="n">
        <v>842</v>
      </c>
      <c r="AC847" s="52"/>
      <c r="AD847" s="94" t="str">
        <f aca="false">IF(AC847&lt;&gt;"",VLOOKUP(AC847,$P$5:W$120,8,0),"")</f>
        <v/>
      </c>
      <c r="AF847" s="52" t="str">
        <f aca="false">IF(ISERROR(VALUE(MID(AD847,1,3))),"",VALUE(MID(VLOOKUP(VALUE(MID(AD847,1,3)),$P$5:$W$120,4,0),1,3)))</f>
        <v/>
      </c>
      <c r="AG847" s="94" t="str">
        <f aca="false">IF(AF847&lt;&gt;"",VLOOKUP(AF847,$B$5:$L$106,11,0),"")</f>
        <v/>
      </c>
      <c r="AH847" s="88"/>
      <c r="AI847" s="52" t="str">
        <f aca="false">IF(ISERR(VALUE(MID(AD847,1,3))),"",VALUE(MID(VLOOKUP(VALUE(MID(AD847,1,3)),$P$5:$W$120,6,0),1,3)))</f>
        <v/>
      </c>
      <c r="AJ847" s="94" t="str">
        <f aca="false">IF(AI847&lt;&gt;"",VLOOKUP(AI847,$B$5:$L$106,11,0),"")</f>
        <v/>
      </c>
      <c r="AK847" s="102" t="n">
        <f aca="false">AH847</f>
        <v>0</v>
      </c>
      <c r="AM847" s="103" t="n">
        <f aca="false">IF(AG847=$AM$3,IF($AM$4="借方残",AH847+AM496,AM496-AH847),IF(AJ847=$AM$3,IF($AM$4="借方残",AM496-AK847,AK847+AM496),AM496))</f>
        <v>0</v>
      </c>
      <c r="AO847" s="105" t="str">
        <f aca="false">IF($AO$3="","",IF(OR(AG847=$AO$3,AJ847=$AO$3),1,""))</f>
        <v/>
      </c>
      <c r="AP847" s="105" t="str">
        <f aca="false">IF(AO847=1,COUNTIF($AO$6:AO847,"=1"),"")</f>
        <v/>
      </c>
      <c r="AQ847" s="106" t="str">
        <f aca="false">IF($AO$3="","",IF(AG847=$AO$3,"借",IF(AJ847=$AO$3,"貸","")))</f>
        <v/>
      </c>
    </row>
    <row r="848" customFormat="false" ht="12" hidden="false" customHeight="false" outlineLevel="0" collapsed="false">
      <c r="AA848" s="52" t="n">
        <v>843</v>
      </c>
      <c r="AC848" s="52"/>
      <c r="AD848" s="94" t="str">
        <f aca="false">IF(AC848&lt;&gt;"",VLOOKUP(AC848,$P$5:W$120,8,0),"")</f>
        <v/>
      </c>
      <c r="AF848" s="52" t="str">
        <f aca="false">IF(ISERROR(VALUE(MID(AD848,1,3))),"",VALUE(MID(VLOOKUP(VALUE(MID(AD848,1,3)),$P$5:$W$120,4,0),1,3)))</f>
        <v/>
      </c>
      <c r="AG848" s="94" t="str">
        <f aca="false">IF(AF848&lt;&gt;"",VLOOKUP(AF848,$B$5:$L$106,11,0),"")</f>
        <v/>
      </c>
      <c r="AH848" s="88"/>
      <c r="AI848" s="52" t="str">
        <f aca="false">IF(ISERR(VALUE(MID(AD848,1,3))),"",VALUE(MID(VLOOKUP(VALUE(MID(AD848,1,3)),$P$5:$W$120,6,0),1,3)))</f>
        <v/>
      </c>
      <c r="AJ848" s="94" t="str">
        <f aca="false">IF(AI848&lt;&gt;"",VLOOKUP(AI848,$B$5:$L$106,11,0),"")</f>
        <v/>
      </c>
      <c r="AK848" s="102" t="n">
        <f aca="false">AH848</f>
        <v>0</v>
      </c>
      <c r="AM848" s="103" t="n">
        <f aca="false">IF(AG848=$AM$3,IF($AM$4="借方残",AH848+AM497,AM497-AH848),IF(AJ848=$AM$3,IF($AM$4="借方残",AM497-AK848,AK848+AM497),AM497))</f>
        <v>0</v>
      </c>
      <c r="AO848" s="105" t="str">
        <f aca="false">IF($AO$3="","",IF(OR(AG848=$AO$3,AJ848=$AO$3),1,""))</f>
        <v/>
      </c>
      <c r="AP848" s="105" t="str">
        <f aca="false">IF(AO848=1,COUNTIF($AO$6:AO848,"=1"),"")</f>
        <v/>
      </c>
      <c r="AQ848" s="106" t="str">
        <f aca="false">IF($AO$3="","",IF(AG848=$AO$3,"借",IF(AJ848=$AO$3,"貸","")))</f>
        <v/>
      </c>
    </row>
    <row r="849" customFormat="false" ht="12" hidden="false" customHeight="false" outlineLevel="0" collapsed="false">
      <c r="AA849" s="52" t="n">
        <v>844</v>
      </c>
      <c r="AC849" s="52"/>
      <c r="AD849" s="94" t="str">
        <f aca="false">IF(AC849&lt;&gt;"",VLOOKUP(AC849,$P$5:W$120,8,0),"")</f>
        <v/>
      </c>
      <c r="AF849" s="52" t="str">
        <f aca="false">IF(ISERROR(VALUE(MID(AD849,1,3))),"",VALUE(MID(VLOOKUP(VALUE(MID(AD849,1,3)),$P$5:$W$120,4,0),1,3)))</f>
        <v/>
      </c>
      <c r="AG849" s="94" t="str">
        <f aca="false">IF(AF849&lt;&gt;"",VLOOKUP(AF849,$B$5:$L$106,11,0),"")</f>
        <v/>
      </c>
      <c r="AH849" s="88"/>
      <c r="AI849" s="52" t="str">
        <f aca="false">IF(ISERR(VALUE(MID(AD849,1,3))),"",VALUE(MID(VLOOKUP(VALUE(MID(AD849,1,3)),$P$5:$W$120,6,0),1,3)))</f>
        <v/>
      </c>
      <c r="AJ849" s="94" t="str">
        <f aca="false">IF(AI849&lt;&gt;"",VLOOKUP(AI849,$B$5:$L$106,11,0),"")</f>
        <v/>
      </c>
      <c r="AK849" s="102" t="n">
        <f aca="false">AH849</f>
        <v>0</v>
      </c>
      <c r="AM849" s="103" t="n">
        <f aca="false">IF(AG849=$AM$3,IF($AM$4="借方残",AH849+AM498,AM498-AH849),IF(AJ849=$AM$3,IF($AM$4="借方残",AM498-AK849,AK849+AM498),AM498))</f>
        <v>0</v>
      </c>
      <c r="AO849" s="105" t="str">
        <f aca="false">IF($AO$3="","",IF(OR(AG849=$AO$3,AJ849=$AO$3),1,""))</f>
        <v/>
      </c>
      <c r="AP849" s="105" t="str">
        <f aca="false">IF(AO849=1,COUNTIF($AO$6:AO849,"=1"),"")</f>
        <v/>
      </c>
      <c r="AQ849" s="106" t="str">
        <f aca="false">IF($AO$3="","",IF(AG849=$AO$3,"借",IF(AJ849=$AO$3,"貸","")))</f>
        <v/>
      </c>
    </row>
    <row r="850" customFormat="false" ht="12" hidden="false" customHeight="false" outlineLevel="0" collapsed="false">
      <c r="AA850" s="52" t="n">
        <v>845</v>
      </c>
      <c r="AC850" s="52"/>
      <c r="AD850" s="94" t="str">
        <f aca="false">IF(AC850&lt;&gt;"",VLOOKUP(AC850,$P$5:W$120,8,0),"")</f>
        <v/>
      </c>
      <c r="AF850" s="52" t="str">
        <f aca="false">IF(ISERROR(VALUE(MID(AD850,1,3))),"",VALUE(MID(VLOOKUP(VALUE(MID(AD850,1,3)),$P$5:$W$120,4,0),1,3)))</f>
        <v/>
      </c>
      <c r="AG850" s="94" t="str">
        <f aca="false">IF(AF850&lt;&gt;"",VLOOKUP(AF850,$B$5:$L$106,11,0),"")</f>
        <v/>
      </c>
      <c r="AH850" s="88"/>
      <c r="AI850" s="52" t="str">
        <f aca="false">IF(ISERR(VALUE(MID(AD850,1,3))),"",VALUE(MID(VLOOKUP(VALUE(MID(AD850,1,3)),$P$5:$W$120,6,0),1,3)))</f>
        <v/>
      </c>
      <c r="AJ850" s="94" t="str">
        <f aca="false">IF(AI850&lt;&gt;"",VLOOKUP(AI850,$B$5:$L$106,11,0),"")</f>
        <v/>
      </c>
      <c r="AK850" s="102" t="n">
        <f aca="false">AH850</f>
        <v>0</v>
      </c>
      <c r="AM850" s="103" t="n">
        <f aca="false">IF(AG850=$AM$3,IF($AM$4="借方残",AH850+AM499,AM499-AH850),IF(AJ850=$AM$3,IF($AM$4="借方残",AM499-AK850,AK850+AM499),AM499))</f>
        <v>0</v>
      </c>
      <c r="AO850" s="105" t="str">
        <f aca="false">IF($AO$3="","",IF(OR(AG850=$AO$3,AJ850=$AO$3),1,""))</f>
        <v/>
      </c>
      <c r="AP850" s="105" t="str">
        <f aca="false">IF(AO850=1,COUNTIF($AO$6:AO850,"=1"),"")</f>
        <v/>
      </c>
      <c r="AQ850" s="106" t="str">
        <f aca="false">IF($AO$3="","",IF(AG850=$AO$3,"借",IF(AJ850=$AO$3,"貸","")))</f>
        <v/>
      </c>
    </row>
    <row r="851" customFormat="false" ht="12" hidden="false" customHeight="false" outlineLevel="0" collapsed="false">
      <c r="AA851" s="52" t="n">
        <v>846</v>
      </c>
      <c r="AC851" s="52"/>
      <c r="AD851" s="94" t="str">
        <f aca="false">IF(AC851&lt;&gt;"",VLOOKUP(AC851,$P$5:W$120,8,0),"")</f>
        <v/>
      </c>
      <c r="AF851" s="52" t="str">
        <f aca="false">IF(ISERROR(VALUE(MID(AD851,1,3))),"",VALUE(MID(VLOOKUP(VALUE(MID(AD851,1,3)),$P$5:$W$120,4,0),1,3)))</f>
        <v/>
      </c>
      <c r="AG851" s="94" t="str">
        <f aca="false">IF(AF851&lt;&gt;"",VLOOKUP(AF851,$B$5:$L$106,11,0),"")</f>
        <v/>
      </c>
      <c r="AH851" s="88"/>
      <c r="AI851" s="52" t="str">
        <f aca="false">IF(ISERR(VALUE(MID(AD851,1,3))),"",VALUE(MID(VLOOKUP(VALUE(MID(AD851,1,3)),$P$5:$W$120,6,0),1,3)))</f>
        <v/>
      </c>
      <c r="AJ851" s="94" t="str">
        <f aca="false">IF(AI851&lt;&gt;"",VLOOKUP(AI851,$B$5:$L$106,11,0),"")</f>
        <v/>
      </c>
      <c r="AK851" s="102" t="n">
        <f aca="false">AH851</f>
        <v>0</v>
      </c>
      <c r="AM851" s="103" t="n">
        <f aca="false">IF(AG851=$AM$3,IF($AM$4="借方残",AH851+AM500,AM500-AH851),IF(AJ851=$AM$3,IF($AM$4="借方残",AM500-AK851,AK851+AM500),AM500))</f>
        <v>0</v>
      </c>
      <c r="AO851" s="105" t="str">
        <f aca="false">IF($AO$3="","",IF(OR(AG851=$AO$3,AJ851=$AO$3),1,""))</f>
        <v/>
      </c>
      <c r="AP851" s="105" t="str">
        <f aca="false">IF(AO851=1,COUNTIF($AO$6:AO851,"=1"),"")</f>
        <v/>
      </c>
      <c r="AQ851" s="106" t="str">
        <f aca="false">IF($AO$3="","",IF(AG851=$AO$3,"借",IF(AJ851=$AO$3,"貸","")))</f>
        <v/>
      </c>
    </row>
    <row r="852" customFormat="false" ht="12" hidden="false" customHeight="false" outlineLevel="0" collapsed="false">
      <c r="AA852" s="52" t="n">
        <v>847</v>
      </c>
      <c r="AC852" s="52"/>
      <c r="AD852" s="94" t="str">
        <f aca="false">IF(AC852&lt;&gt;"",VLOOKUP(AC852,$P$5:W$120,8,0),"")</f>
        <v/>
      </c>
      <c r="AF852" s="52" t="str">
        <f aca="false">IF(ISERROR(VALUE(MID(AD852,1,3))),"",VALUE(MID(VLOOKUP(VALUE(MID(AD852,1,3)),$P$5:$W$120,4,0),1,3)))</f>
        <v/>
      </c>
      <c r="AG852" s="94" t="str">
        <f aca="false">IF(AF852&lt;&gt;"",VLOOKUP(AF852,$B$5:$L$106,11,0),"")</f>
        <v/>
      </c>
      <c r="AH852" s="88"/>
      <c r="AI852" s="52" t="str">
        <f aca="false">IF(ISERR(VALUE(MID(AD852,1,3))),"",VALUE(MID(VLOOKUP(VALUE(MID(AD852,1,3)),$P$5:$W$120,6,0),1,3)))</f>
        <v/>
      </c>
      <c r="AJ852" s="94" t="str">
        <f aca="false">IF(AI852&lt;&gt;"",VLOOKUP(AI852,$B$5:$L$106,11,0),"")</f>
        <v/>
      </c>
      <c r="AK852" s="102" t="n">
        <f aca="false">AH852</f>
        <v>0</v>
      </c>
      <c r="AM852" s="103" t="n">
        <f aca="false">IF(AG852=$AM$3,IF($AM$4="借方残",AH852+AM501,AM501-AH852),IF(AJ852=$AM$3,IF($AM$4="借方残",AM501-AK852,AK852+AM501),AM501))</f>
        <v>0</v>
      </c>
      <c r="AO852" s="105" t="str">
        <f aca="false">IF($AO$3="","",IF(OR(AG852=$AO$3,AJ852=$AO$3),1,""))</f>
        <v/>
      </c>
      <c r="AP852" s="105" t="str">
        <f aca="false">IF(AO852=1,COUNTIF($AO$6:AO852,"=1"),"")</f>
        <v/>
      </c>
      <c r="AQ852" s="106" t="str">
        <f aca="false">IF($AO$3="","",IF(AG852=$AO$3,"借",IF(AJ852=$AO$3,"貸","")))</f>
        <v/>
      </c>
    </row>
    <row r="853" customFormat="false" ht="12" hidden="false" customHeight="false" outlineLevel="0" collapsed="false">
      <c r="AA853" s="52" t="n">
        <v>848</v>
      </c>
      <c r="AC853" s="52"/>
      <c r="AD853" s="94" t="str">
        <f aca="false">IF(AC853&lt;&gt;"",VLOOKUP(AC853,$P$5:W$120,8,0),"")</f>
        <v/>
      </c>
      <c r="AF853" s="52" t="str">
        <f aca="false">IF(ISERROR(VALUE(MID(AD853,1,3))),"",VALUE(MID(VLOOKUP(VALUE(MID(AD853,1,3)),$P$5:$W$120,4,0),1,3)))</f>
        <v/>
      </c>
      <c r="AG853" s="94" t="str">
        <f aca="false">IF(AF853&lt;&gt;"",VLOOKUP(AF853,$B$5:$L$106,11,0),"")</f>
        <v/>
      </c>
      <c r="AH853" s="88"/>
      <c r="AI853" s="52" t="str">
        <f aca="false">IF(ISERR(VALUE(MID(AD853,1,3))),"",VALUE(MID(VLOOKUP(VALUE(MID(AD853,1,3)),$P$5:$W$120,6,0),1,3)))</f>
        <v/>
      </c>
      <c r="AJ853" s="94" t="str">
        <f aca="false">IF(AI853&lt;&gt;"",VLOOKUP(AI853,$B$5:$L$106,11,0),"")</f>
        <v/>
      </c>
      <c r="AK853" s="102" t="n">
        <f aca="false">AH853</f>
        <v>0</v>
      </c>
      <c r="AM853" s="103" t="n">
        <f aca="false">IF(AG853=$AM$3,IF($AM$4="借方残",AH853+AM502,AM502-AH853),IF(AJ853=$AM$3,IF($AM$4="借方残",AM502-AK853,AK853+AM502),AM502))</f>
        <v>0</v>
      </c>
      <c r="AO853" s="105" t="str">
        <f aca="false">IF($AO$3="","",IF(OR(AG853=$AO$3,AJ853=$AO$3),1,""))</f>
        <v/>
      </c>
      <c r="AP853" s="105" t="str">
        <f aca="false">IF(AO853=1,COUNTIF($AO$6:AO853,"=1"),"")</f>
        <v/>
      </c>
      <c r="AQ853" s="106" t="str">
        <f aca="false">IF($AO$3="","",IF(AG853=$AO$3,"借",IF(AJ853=$AO$3,"貸","")))</f>
        <v/>
      </c>
    </row>
    <row r="854" customFormat="false" ht="12" hidden="false" customHeight="false" outlineLevel="0" collapsed="false">
      <c r="AA854" s="52" t="n">
        <v>849</v>
      </c>
      <c r="AC854" s="52"/>
      <c r="AD854" s="94" t="str">
        <f aca="false">IF(AC854&lt;&gt;"",VLOOKUP(AC854,$P$5:W$120,8,0),"")</f>
        <v/>
      </c>
      <c r="AF854" s="52" t="str">
        <f aca="false">IF(ISERROR(VALUE(MID(AD854,1,3))),"",VALUE(MID(VLOOKUP(VALUE(MID(AD854,1,3)),$P$5:$W$120,4,0),1,3)))</f>
        <v/>
      </c>
      <c r="AG854" s="94" t="str">
        <f aca="false">IF(AF854&lt;&gt;"",VLOOKUP(AF854,$B$5:$L$106,11,0),"")</f>
        <v/>
      </c>
      <c r="AH854" s="88"/>
      <c r="AI854" s="52" t="str">
        <f aca="false">IF(ISERR(VALUE(MID(AD854,1,3))),"",VALUE(MID(VLOOKUP(VALUE(MID(AD854,1,3)),$P$5:$W$120,6,0),1,3)))</f>
        <v/>
      </c>
      <c r="AJ854" s="94" t="str">
        <f aca="false">IF(AI854&lt;&gt;"",VLOOKUP(AI854,$B$5:$L$106,11,0),"")</f>
        <v/>
      </c>
      <c r="AK854" s="102" t="n">
        <f aca="false">AH854</f>
        <v>0</v>
      </c>
      <c r="AM854" s="103" t="n">
        <f aca="false">IF(AG854=$AM$3,IF($AM$4="借方残",AH854+AM503,AM503-AH854),IF(AJ854=$AM$3,IF($AM$4="借方残",AM503-AK854,AK854+AM503),AM503))</f>
        <v>0</v>
      </c>
      <c r="AO854" s="105" t="str">
        <f aca="false">IF($AO$3="","",IF(OR(AG854=$AO$3,AJ854=$AO$3),1,""))</f>
        <v/>
      </c>
      <c r="AP854" s="105" t="str">
        <f aca="false">IF(AO854=1,COUNTIF($AO$6:AO854,"=1"),"")</f>
        <v/>
      </c>
      <c r="AQ854" s="106" t="str">
        <f aca="false">IF($AO$3="","",IF(AG854=$AO$3,"借",IF(AJ854=$AO$3,"貸","")))</f>
        <v/>
      </c>
    </row>
    <row r="855" customFormat="false" ht="12" hidden="false" customHeight="false" outlineLevel="0" collapsed="false">
      <c r="AA855" s="52" t="n">
        <v>850</v>
      </c>
      <c r="AC855" s="52"/>
      <c r="AD855" s="94" t="str">
        <f aca="false">IF(AC855&lt;&gt;"",VLOOKUP(AC855,$P$5:W$120,8,0),"")</f>
        <v/>
      </c>
      <c r="AF855" s="52" t="str">
        <f aca="false">IF(ISERROR(VALUE(MID(AD855,1,3))),"",VALUE(MID(VLOOKUP(VALUE(MID(AD855,1,3)),$P$5:$W$120,4,0),1,3)))</f>
        <v/>
      </c>
      <c r="AG855" s="94" t="str">
        <f aca="false">IF(AF855&lt;&gt;"",VLOOKUP(AF855,$B$5:$L$106,11,0),"")</f>
        <v/>
      </c>
      <c r="AH855" s="88"/>
      <c r="AI855" s="52" t="str">
        <f aca="false">IF(ISERR(VALUE(MID(AD855,1,3))),"",VALUE(MID(VLOOKUP(VALUE(MID(AD855,1,3)),$P$5:$W$120,6,0),1,3)))</f>
        <v/>
      </c>
      <c r="AJ855" s="94" t="str">
        <f aca="false">IF(AI855&lt;&gt;"",VLOOKUP(AI855,$B$5:$L$106,11,0),"")</f>
        <v/>
      </c>
      <c r="AK855" s="102" t="n">
        <f aca="false">AH855</f>
        <v>0</v>
      </c>
      <c r="AM855" s="103" t="n">
        <f aca="false">IF(AG855=$AM$3,IF($AM$4="借方残",AH855+AM504,AM504-AH855),IF(AJ855=$AM$3,IF($AM$4="借方残",AM504-AK855,AK855+AM504),AM504))</f>
        <v>0</v>
      </c>
      <c r="AO855" s="105" t="str">
        <f aca="false">IF($AO$3="","",IF(OR(AG855=$AO$3,AJ855=$AO$3),1,""))</f>
        <v/>
      </c>
      <c r="AP855" s="105" t="str">
        <f aca="false">IF(AO855=1,COUNTIF($AO$6:AO855,"=1"),"")</f>
        <v/>
      </c>
      <c r="AQ855" s="106" t="str">
        <f aca="false">IF($AO$3="","",IF(AG855=$AO$3,"借",IF(AJ855=$AO$3,"貸","")))</f>
        <v/>
      </c>
    </row>
    <row r="856" customFormat="false" ht="12" hidden="false" customHeight="false" outlineLevel="0" collapsed="false">
      <c r="AA856" s="52" t="n">
        <v>851</v>
      </c>
      <c r="AC856" s="52"/>
      <c r="AD856" s="94" t="str">
        <f aca="false">IF(AC856&lt;&gt;"",VLOOKUP(AC856,$P$5:W$120,8,0),"")</f>
        <v/>
      </c>
      <c r="AF856" s="52" t="str">
        <f aca="false">IF(ISERROR(VALUE(MID(AD856,1,3))),"",VALUE(MID(VLOOKUP(VALUE(MID(AD856,1,3)),$P$5:$W$120,4,0),1,3)))</f>
        <v/>
      </c>
      <c r="AG856" s="94" t="str">
        <f aca="false">IF(AF856&lt;&gt;"",VLOOKUP(AF856,$B$5:$L$106,11,0),"")</f>
        <v/>
      </c>
      <c r="AH856" s="88"/>
      <c r="AI856" s="52" t="str">
        <f aca="false">IF(ISERR(VALUE(MID(AD856,1,3))),"",VALUE(MID(VLOOKUP(VALUE(MID(AD856,1,3)),$P$5:$W$120,6,0),1,3)))</f>
        <v/>
      </c>
      <c r="AJ856" s="94" t="str">
        <f aca="false">IF(AI856&lt;&gt;"",VLOOKUP(AI856,$B$5:$L$106,11,0),"")</f>
        <v/>
      </c>
      <c r="AK856" s="102" t="n">
        <f aca="false">AH856</f>
        <v>0</v>
      </c>
      <c r="AM856" s="103" t="n">
        <f aca="false">IF(AG856=$AM$3,IF($AM$4="借方残",AH856+AM505,AM505-AH856),IF(AJ856=$AM$3,IF($AM$4="借方残",AM505-AK856,AK856+AM505),AM505))</f>
        <v>0</v>
      </c>
      <c r="AO856" s="105" t="str">
        <f aca="false">IF($AO$3="","",IF(OR(AG856=$AO$3,AJ856=$AO$3),1,""))</f>
        <v/>
      </c>
      <c r="AP856" s="105" t="str">
        <f aca="false">IF(AO856=1,COUNTIF($AO$6:AO856,"=1"),"")</f>
        <v/>
      </c>
      <c r="AQ856" s="106" t="str">
        <f aca="false">IF($AO$3="","",IF(AG856=$AO$3,"借",IF(AJ856=$AO$3,"貸","")))</f>
        <v/>
      </c>
    </row>
    <row r="857" customFormat="false" ht="12" hidden="false" customHeight="false" outlineLevel="0" collapsed="false">
      <c r="AA857" s="52" t="n">
        <v>852</v>
      </c>
      <c r="AC857" s="52"/>
      <c r="AD857" s="94" t="str">
        <f aca="false">IF(AC857&lt;&gt;"",VLOOKUP(AC857,$P$5:W$120,8,0),"")</f>
        <v/>
      </c>
      <c r="AF857" s="52" t="str">
        <f aca="false">IF(ISERROR(VALUE(MID(AD857,1,3))),"",VALUE(MID(VLOOKUP(VALUE(MID(AD857,1,3)),$P$5:$W$120,4,0),1,3)))</f>
        <v/>
      </c>
      <c r="AG857" s="94" t="str">
        <f aca="false">IF(AF857&lt;&gt;"",VLOOKUP(AF857,$B$5:$L$106,11,0),"")</f>
        <v/>
      </c>
      <c r="AH857" s="88"/>
      <c r="AI857" s="52" t="str">
        <f aca="false">IF(ISERR(VALUE(MID(AD857,1,3))),"",VALUE(MID(VLOOKUP(VALUE(MID(AD857,1,3)),$P$5:$W$120,6,0),1,3)))</f>
        <v/>
      </c>
      <c r="AJ857" s="94" t="str">
        <f aca="false">IF(AI857&lt;&gt;"",VLOOKUP(AI857,$B$5:$L$106,11,0),"")</f>
        <v/>
      </c>
      <c r="AK857" s="102" t="n">
        <f aca="false">AH857</f>
        <v>0</v>
      </c>
      <c r="AM857" s="103" t="n">
        <f aca="false">IF(AG857=$AM$3,IF($AM$4="借方残",AH857+AM506,AM506-AH857),IF(AJ857=$AM$3,IF($AM$4="借方残",AM506-AK857,AK857+AM506),AM506))</f>
        <v>0</v>
      </c>
      <c r="AO857" s="105" t="str">
        <f aca="false">IF($AO$3="","",IF(OR(AG857=$AO$3,AJ857=$AO$3),1,""))</f>
        <v/>
      </c>
      <c r="AP857" s="105" t="str">
        <f aca="false">IF(AO857=1,COUNTIF($AO$6:AO857,"=1"),"")</f>
        <v/>
      </c>
      <c r="AQ857" s="106" t="str">
        <f aca="false">IF($AO$3="","",IF(AG857=$AO$3,"借",IF(AJ857=$AO$3,"貸","")))</f>
        <v/>
      </c>
    </row>
    <row r="858" customFormat="false" ht="12" hidden="false" customHeight="false" outlineLevel="0" collapsed="false">
      <c r="AA858" s="52" t="n">
        <v>853</v>
      </c>
      <c r="AC858" s="52"/>
      <c r="AD858" s="94" t="str">
        <f aca="false">IF(AC858&lt;&gt;"",VLOOKUP(AC858,$P$5:W$120,8,0),"")</f>
        <v/>
      </c>
      <c r="AF858" s="52" t="str">
        <f aca="false">IF(ISERROR(VALUE(MID(AD858,1,3))),"",VALUE(MID(VLOOKUP(VALUE(MID(AD858,1,3)),$P$5:$W$120,4,0),1,3)))</f>
        <v/>
      </c>
      <c r="AG858" s="94" t="str">
        <f aca="false">IF(AF858&lt;&gt;"",VLOOKUP(AF858,$B$5:$L$106,11,0),"")</f>
        <v/>
      </c>
      <c r="AH858" s="88"/>
      <c r="AI858" s="52" t="str">
        <f aca="false">IF(ISERR(VALUE(MID(AD858,1,3))),"",VALUE(MID(VLOOKUP(VALUE(MID(AD858,1,3)),$P$5:$W$120,6,0),1,3)))</f>
        <v/>
      </c>
      <c r="AJ858" s="94" t="str">
        <f aca="false">IF(AI858&lt;&gt;"",VLOOKUP(AI858,$B$5:$L$106,11,0),"")</f>
        <v/>
      </c>
      <c r="AK858" s="102" t="n">
        <f aca="false">AH858</f>
        <v>0</v>
      </c>
      <c r="AM858" s="103" t="n">
        <f aca="false">IF(AG858=$AM$3,IF($AM$4="借方残",AH858+AM507,AM507-AH858),IF(AJ858=$AM$3,IF($AM$4="借方残",AM507-AK858,AK858+AM507),AM507))</f>
        <v>0</v>
      </c>
      <c r="AO858" s="105" t="str">
        <f aca="false">IF($AO$3="","",IF(OR(AG858=$AO$3,AJ858=$AO$3),1,""))</f>
        <v/>
      </c>
      <c r="AP858" s="105" t="str">
        <f aca="false">IF(AO858=1,COUNTIF($AO$6:AO858,"=1"),"")</f>
        <v/>
      </c>
      <c r="AQ858" s="106" t="str">
        <f aca="false">IF($AO$3="","",IF(AG858=$AO$3,"借",IF(AJ858=$AO$3,"貸","")))</f>
        <v/>
      </c>
    </row>
    <row r="859" customFormat="false" ht="12" hidden="false" customHeight="false" outlineLevel="0" collapsed="false">
      <c r="AA859" s="52" t="n">
        <v>854</v>
      </c>
      <c r="AC859" s="52"/>
      <c r="AD859" s="94" t="str">
        <f aca="false">IF(AC859&lt;&gt;"",VLOOKUP(AC859,$P$5:W$120,8,0),"")</f>
        <v/>
      </c>
      <c r="AF859" s="52" t="str">
        <f aca="false">IF(ISERROR(VALUE(MID(AD859,1,3))),"",VALUE(MID(VLOOKUP(VALUE(MID(AD859,1,3)),$P$5:$W$120,4,0),1,3)))</f>
        <v/>
      </c>
      <c r="AG859" s="94" t="str">
        <f aca="false">IF(AF859&lt;&gt;"",VLOOKUP(AF859,$B$5:$L$106,11,0),"")</f>
        <v/>
      </c>
      <c r="AH859" s="88"/>
      <c r="AI859" s="52" t="str">
        <f aca="false">IF(ISERR(VALUE(MID(AD859,1,3))),"",VALUE(MID(VLOOKUP(VALUE(MID(AD859,1,3)),$P$5:$W$120,6,0),1,3)))</f>
        <v/>
      </c>
      <c r="AJ859" s="94" t="str">
        <f aca="false">IF(AI859&lt;&gt;"",VLOOKUP(AI859,$B$5:$L$106,11,0),"")</f>
        <v/>
      </c>
      <c r="AK859" s="102" t="n">
        <f aca="false">AH859</f>
        <v>0</v>
      </c>
      <c r="AM859" s="103" t="n">
        <f aca="false">IF(AG859=$AM$3,IF($AM$4="借方残",AH859+AM508,AM508-AH859),IF(AJ859=$AM$3,IF($AM$4="借方残",AM508-AK859,AK859+AM508),AM508))</f>
        <v>0</v>
      </c>
      <c r="AO859" s="105" t="str">
        <f aca="false">IF($AO$3="","",IF(OR(AG859=$AO$3,AJ859=$AO$3),1,""))</f>
        <v/>
      </c>
      <c r="AP859" s="105" t="str">
        <f aca="false">IF(AO859=1,COUNTIF($AO$6:AO859,"=1"),"")</f>
        <v/>
      </c>
      <c r="AQ859" s="106" t="str">
        <f aca="false">IF($AO$3="","",IF(AG859=$AO$3,"借",IF(AJ859=$AO$3,"貸","")))</f>
        <v/>
      </c>
    </row>
    <row r="860" customFormat="false" ht="12" hidden="false" customHeight="false" outlineLevel="0" collapsed="false">
      <c r="AA860" s="52" t="n">
        <v>855</v>
      </c>
      <c r="AC860" s="52"/>
      <c r="AD860" s="94" t="str">
        <f aca="false">IF(AC860&lt;&gt;"",VLOOKUP(AC860,$P$5:W$120,8,0),"")</f>
        <v/>
      </c>
      <c r="AF860" s="52" t="str">
        <f aca="false">IF(ISERROR(VALUE(MID(AD860,1,3))),"",VALUE(MID(VLOOKUP(VALUE(MID(AD860,1,3)),$P$5:$W$120,4,0),1,3)))</f>
        <v/>
      </c>
      <c r="AG860" s="94" t="str">
        <f aca="false">IF(AF860&lt;&gt;"",VLOOKUP(AF860,$B$5:$L$106,11,0),"")</f>
        <v/>
      </c>
      <c r="AH860" s="88"/>
      <c r="AI860" s="52" t="str">
        <f aca="false">IF(ISERR(VALUE(MID(AD860,1,3))),"",VALUE(MID(VLOOKUP(VALUE(MID(AD860,1,3)),$P$5:$W$120,6,0),1,3)))</f>
        <v/>
      </c>
      <c r="AJ860" s="94" t="str">
        <f aca="false">IF(AI860&lt;&gt;"",VLOOKUP(AI860,$B$5:$L$106,11,0),"")</f>
        <v/>
      </c>
      <c r="AK860" s="102" t="n">
        <f aca="false">AH860</f>
        <v>0</v>
      </c>
      <c r="AM860" s="103" t="n">
        <f aca="false">IF(AG860=$AM$3,IF($AM$4="借方残",AH860+AM509,AM509-AH860),IF(AJ860=$AM$3,IF($AM$4="借方残",AM509-AK860,AK860+AM509),AM509))</f>
        <v>0</v>
      </c>
      <c r="AO860" s="105" t="str">
        <f aca="false">IF($AO$3="","",IF(OR(AG860=$AO$3,AJ860=$AO$3),1,""))</f>
        <v/>
      </c>
      <c r="AP860" s="105" t="str">
        <f aca="false">IF(AO860=1,COUNTIF($AO$6:AO860,"=1"),"")</f>
        <v/>
      </c>
      <c r="AQ860" s="106" t="str">
        <f aca="false">IF($AO$3="","",IF(AG860=$AO$3,"借",IF(AJ860=$AO$3,"貸","")))</f>
        <v/>
      </c>
    </row>
    <row r="861" customFormat="false" ht="12" hidden="false" customHeight="false" outlineLevel="0" collapsed="false">
      <c r="AA861" s="52" t="n">
        <v>856</v>
      </c>
      <c r="AC861" s="52"/>
      <c r="AD861" s="94" t="str">
        <f aca="false">IF(AC861&lt;&gt;"",VLOOKUP(AC861,$P$5:W$120,8,0),"")</f>
        <v/>
      </c>
      <c r="AF861" s="52" t="str">
        <f aca="false">IF(ISERROR(VALUE(MID(AD861,1,3))),"",VALUE(MID(VLOOKUP(VALUE(MID(AD861,1,3)),$P$5:$W$120,4,0),1,3)))</f>
        <v/>
      </c>
      <c r="AG861" s="94" t="str">
        <f aca="false">IF(AF861&lt;&gt;"",VLOOKUP(AF861,$B$5:$L$106,11,0),"")</f>
        <v/>
      </c>
      <c r="AH861" s="88"/>
      <c r="AI861" s="52" t="str">
        <f aca="false">IF(ISERR(VALUE(MID(AD861,1,3))),"",VALUE(MID(VLOOKUP(VALUE(MID(AD861,1,3)),$P$5:$W$120,6,0),1,3)))</f>
        <v/>
      </c>
      <c r="AJ861" s="94" t="str">
        <f aca="false">IF(AI861&lt;&gt;"",VLOOKUP(AI861,$B$5:$L$106,11,0),"")</f>
        <v/>
      </c>
      <c r="AK861" s="102" t="n">
        <f aca="false">AH861</f>
        <v>0</v>
      </c>
      <c r="AM861" s="103" t="n">
        <f aca="false">IF(AG861=$AM$3,IF($AM$4="借方残",AH861+AM510,AM510-AH861),IF(AJ861=$AM$3,IF($AM$4="借方残",AM510-AK861,AK861+AM510),AM510))</f>
        <v>0</v>
      </c>
      <c r="AO861" s="105" t="str">
        <f aca="false">IF($AO$3="","",IF(OR(AG861=$AO$3,AJ861=$AO$3),1,""))</f>
        <v/>
      </c>
      <c r="AP861" s="105" t="str">
        <f aca="false">IF(AO861=1,COUNTIF($AO$6:AO861,"=1"),"")</f>
        <v/>
      </c>
      <c r="AQ861" s="106" t="str">
        <f aca="false">IF($AO$3="","",IF(AG861=$AO$3,"借",IF(AJ861=$AO$3,"貸","")))</f>
        <v/>
      </c>
    </row>
    <row r="862" customFormat="false" ht="12" hidden="false" customHeight="false" outlineLevel="0" collapsed="false">
      <c r="AA862" s="52" t="n">
        <v>857</v>
      </c>
      <c r="AC862" s="52"/>
      <c r="AD862" s="94" t="str">
        <f aca="false">IF(AC862&lt;&gt;"",VLOOKUP(AC862,$P$5:W$120,8,0),"")</f>
        <v/>
      </c>
      <c r="AF862" s="52" t="str">
        <f aca="false">IF(ISERROR(VALUE(MID(AD862,1,3))),"",VALUE(MID(VLOOKUP(VALUE(MID(AD862,1,3)),$P$5:$W$120,4,0),1,3)))</f>
        <v/>
      </c>
      <c r="AG862" s="94" t="str">
        <f aca="false">IF(AF862&lt;&gt;"",VLOOKUP(AF862,$B$5:$L$106,11,0),"")</f>
        <v/>
      </c>
      <c r="AH862" s="88"/>
      <c r="AI862" s="52" t="str">
        <f aca="false">IF(ISERR(VALUE(MID(AD862,1,3))),"",VALUE(MID(VLOOKUP(VALUE(MID(AD862,1,3)),$P$5:$W$120,6,0),1,3)))</f>
        <v/>
      </c>
      <c r="AJ862" s="94" t="str">
        <f aca="false">IF(AI862&lt;&gt;"",VLOOKUP(AI862,$B$5:$L$106,11,0),"")</f>
        <v/>
      </c>
      <c r="AK862" s="102" t="n">
        <f aca="false">AH862</f>
        <v>0</v>
      </c>
      <c r="AM862" s="103" t="n">
        <f aca="false">IF(AG862=$AM$3,IF($AM$4="借方残",AH862+AM511,AM511-AH862),IF(AJ862=$AM$3,IF($AM$4="借方残",AM511-AK862,AK862+AM511),AM511))</f>
        <v>0</v>
      </c>
      <c r="AO862" s="105" t="str">
        <f aca="false">IF($AO$3="","",IF(OR(AG862=$AO$3,AJ862=$AO$3),1,""))</f>
        <v/>
      </c>
      <c r="AP862" s="105" t="str">
        <f aca="false">IF(AO862=1,COUNTIF($AO$6:AO862,"=1"),"")</f>
        <v/>
      </c>
      <c r="AQ862" s="106" t="str">
        <f aca="false">IF($AO$3="","",IF(AG862=$AO$3,"借",IF(AJ862=$AO$3,"貸","")))</f>
        <v/>
      </c>
    </row>
    <row r="863" customFormat="false" ht="12" hidden="false" customHeight="false" outlineLevel="0" collapsed="false">
      <c r="AA863" s="52" t="n">
        <v>858</v>
      </c>
      <c r="AC863" s="52"/>
      <c r="AD863" s="94" t="str">
        <f aca="false">IF(AC863&lt;&gt;"",VLOOKUP(AC863,$P$5:W$120,8,0),"")</f>
        <v/>
      </c>
      <c r="AF863" s="52" t="str">
        <f aca="false">IF(ISERROR(VALUE(MID(AD863,1,3))),"",VALUE(MID(VLOOKUP(VALUE(MID(AD863,1,3)),$P$5:$W$120,4,0),1,3)))</f>
        <v/>
      </c>
      <c r="AG863" s="94" t="str">
        <f aca="false">IF(AF863&lt;&gt;"",VLOOKUP(AF863,$B$5:$L$106,11,0),"")</f>
        <v/>
      </c>
      <c r="AH863" s="88"/>
      <c r="AI863" s="52" t="str">
        <f aca="false">IF(ISERR(VALUE(MID(AD863,1,3))),"",VALUE(MID(VLOOKUP(VALUE(MID(AD863,1,3)),$P$5:$W$120,6,0),1,3)))</f>
        <v/>
      </c>
      <c r="AJ863" s="94" t="str">
        <f aca="false">IF(AI863&lt;&gt;"",VLOOKUP(AI863,$B$5:$L$106,11,0),"")</f>
        <v/>
      </c>
      <c r="AK863" s="102" t="n">
        <f aca="false">AH863</f>
        <v>0</v>
      </c>
      <c r="AM863" s="103" t="n">
        <f aca="false">IF(AG863=$AM$3,IF($AM$4="借方残",AH863+AM512,AM512-AH863),IF(AJ863=$AM$3,IF($AM$4="借方残",AM512-AK863,AK863+AM512),AM512))</f>
        <v>0</v>
      </c>
      <c r="AO863" s="105" t="str">
        <f aca="false">IF($AO$3="","",IF(OR(AG863=$AO$3,AJ863=$AO$3),1,""))</f>
        <v/>
      </c>
      <c r="AP863" s="105" t="str">
        <f aca="false">IF(AO863=1,COUNTIF($AO$6:AO863,"=1"),"")</f>
        <v/>
      </c>
      <c r="AQ863" s="106" t="str">
        <f aca="false">IF($AO$3="","",IF(AG863=$AO$3,"借",IF(AJ863=$AO$3,"貸","")))</f>
        <v/>
      </c>
    </row>
    <row r="864" customFormat="false" ht="12" hidden="false" customHeight="false" outlineLevel="0" collapsed="false">
      <c r="AA864" s="52" t="n">
        <v>859</v>
      </c>
      <c r="AC864" s="52"/>
      <c r="AD864" s="94" t="str">
        <f aca="false">IF(AC864&lt;&gt;"",VLOOKUP(AC864,$P$5:W$120,8,0),"")</f>
        <v/>
      </c>
      <c r="AF864" s="52" t="str">
        <f aca="false">IF(ISERROR(VALUE(MID(AD864,1,3))),"",VALUE(MID(VLOOKUP(VALUE(MID(AD864,1,3)),$P$5:$W$120,4,0),1,3)))</f>
        <v/>
      </c>
      <c r="AG864" s="94" t="str">
        <f aca="false">IF(AF864&lt;&gt;"",VLOOKUP(AF864,$B$5:$L$106,11,0),"")</f>
        <v/>
      </c>
      <c r="AH864" s="88"/>
      <c r="AI864" s="52" t="str">
        <f aca="false">IF(ISERR(VALUE(MID(AD864,1,3))),"",VALUE(MID(VLOOKUP(VALUE(MID(AD864,1,3)),$P$5:$W$120,6,0),1,3)))</f>
        <v/>
      </c>
      <c r="AJ864" s="94" t="str">
        <f aca="false">IF(AI864&lt;&gt;"",VLOOKUP(AI864,$B$5:$L$106,11,0),"")</f>
        <v/>
      </c>
      <c r="AK864" s="102" t="n">
        <f aca="false">AH864</f>
        <v>0</v>
      </c>
      <c r="AM864" s="103" t="n">
        <f aca="false">IF(AG864=$AM$3,IF($AM$4="借方残",AH864+AM513,AM513-AH864),IF(AJ864=$AM$3,IF($AM$4="借方残",AM513-AK864,AK864+AM513),AM513))</f>
        <v>0</v>
      </c>
      <c r="AO864" s="105" t="str">
        <f aca="false">IF($AO$3="","",IF(OR(AG864=$AO$3,AJ864=$AO$3),1,""))</f>
        <v/>
      </c>
      <c r="AP864" s="105" t="str">
        <f aca="false">IF(AO864=1,COUNTIF($AO$6:AO864,"=1"),"")</f>
        <v/>
      </c>
      <c r="AQ864" s="106" t="str">
        <f aca="false">IF($AO$3="","",IF(AG864=$AO$3,"借",IF(AJ864=$AO$3,"貸","")))</f>
        <v/>
      </c>
    </row>
    <row r="865" customFormat="false" ht="12" hidden="false" customHeight="false" outlineLevel="0" collapsed="false">
      <c r="AA865" s="52" t="n">
        <v>860</v>
      </c>
      <c r="AC865" s="52"/>
      <c r="AD865" s="94" t="str">
        <f aca="false">IF(AC865&lt;&gt;"",VLOOKUP(AC865,$P$5:W$120,8,0),"")</f>
        <v/>
      </c>
      <c r="AF865" s="52" t="str">
        <f aca="false">IF(ISERROR(VALUE(MID(AD865,1,3))),"",VALUE(MID(VLOOKUP(VALUE(MID(AD865,1,3)),$P$5:$W$120,4,0),1,3)))</f>
        <v/>
      </c>
      <c r="AG865" s="94" t="str">
        <f aca="false">IF(AF865&lt;&gt;"",VLOOKUP(AF865,$B$5:$L$106,11,0),"")</f>
        <v/>
      </c>
      <c r="AH865" s="88"/>
      <c r="AI865" s="52" t="str">
        <f aca="false">IF(ISERR(VALUE(MID(AD865,1,3))),"",VALUE(MID(VLOOKUP(VALUE(MID(AD865,1,3)),$P$5:$W$120,6,0),1,3)))</f>
        <v/>
      </c>
      <c r="AJ865" s="94" t="str">
        <f aca="false">IF(AI865&lt;&gt;"",VLOOKUP(AI865,$B$5:$L$106,11,0),"")</f>
        <v/>
      </c>
      <c r="AK865" s="102" t="n">
        <f aca="false">AH865</f>
        <v>0</v>
      </c>
      <c r="AM865" s="103" t="n">
        <f aca="false">IF(AG865=$AM$3,IF($AM$4="借方残",AH865+AM514,AM514-AH865),IF(AJ865=$AM$3,IF($AM$4="借方残",AM514-AK865,AK865+AM514),AM514))</f>
        <v>0</v>
      </c>
      <c r="AO865" s="105" t="str">
        <f aca="false">IF($AO$3="","",IF(OR(AG865=$AO$3,AJ865=$AO$3),1,""))</f>
        <v/>
      </c>
      <c r="AP865" s="105" t="str">
        <f aca="false">IF(AO865=1,COUNTIF($AO$6:AO865,"=1"),"")</f>
        <v/>
      </c>
      <c r="AQ865" s="106" t="str">
        <f aca="false">IF($AO$3="","",IF(AG865=$AO$3,"借",IF(AJ865=$AO$3,"貸","")))</f>
        <v/>
      </c>
    </row>
    <row r="866" customFormat="false" ht="12" hidden="false" customHeight="false" outlineLevel="0" collapsed="false">
      <c r="AA866" s="52" t="n">
        <v>861</v>
      </c>
      <c r="AC866" s="52"/>
      <c r="AD866" s="94" t="str">
        <f aca="false">IF(AC866&lt;&gt;"",VLOOKUP(AC866,$P$5:W$120,8,0),"")</f>
        <v/>
      </c>
      <c r="AF866" s="52" t="str">
        <f aca="false">IF(ISERROR(VALUE(MID(AD866,1,3))),"",VALUE(MID(VLOOKUP(VALUE(MID(AD866,1,3)),$P$5:$W$120,4,0),1,3)))</f>
        <v/>
      </c>
      <c r="AG866" s="94" t="str">
        <f aca="false">IF(AF866&lt;&gt;"",VLOOKUP(AF866,$B$5:$L$106,11,0),"")</f>
        <v/>
      </c>
      <c r="AH866" s="88"/>
      <c r="AI866" s="52" t="str">
        <f aca="false">IF(ISERR(VALUE(MID(AD866,1,3))),"",VALUE(MID(VLOOKUP(VALUE(MID(AD866,1,3)),$P$5:$W$120,6,0),1,3)))</f>
        <v/>
      </c>
      <c r="AJ866" s="94" t="str">
        <f aca="false">IF(AI866&lt;&gt;"",VLOOKUP(AI866,$B$5:$L$106,11,0),"")</f>
        <v/>
      </c>
      <c r="AK866" s="102" t="n">
        <f aca="false">AH866</f>
        <v>0</v>
      </c>
      <c r="AM866" s="103" t="n">
        <f aca="false">IF(AG866=$AM$3,IF($AM$4="借方残",AH866+AM515,AM515-AH866),IF(AJ866=$AM$3,IF($AM$4="借方残",AM515-AK866,AK866+AM515),AM515))</f>
        <v>0</v>
      </c>
      <c r="AO866" s="105" t="str">
        <f aca="false">IF($AO$3="","",IF(OR(AG866=$AO$3,AJ866=$AO$3),1,""))</f>
        <v/>
      </c>
      <c r="AP866" s="105" t="str">
        <f aca="false">IF(AO866=1,COUNTIF($AO$6:AO866,"=1"),"")</f>
        <v/>
      </c>
      <c r="AQ866" s="106" t="str">
        <f aca="false">IF($AO$3="","",IF(AG866=$AO$3,"借",IF(AJ866=$AO$3,"貸","")))</f>
        <v/>
      </c>
    </row>
    <row r="867" customFormat="false" ht="12" hidden="false" customHeight="false" outlineLevel="0" collapsed="false">
      <c r="AA867" s="52" t="n">
        <v>862</v>
      </c>
      <c r="AC867" s="52"/>
      <c r="AD867" s="94" t="str">
        <f aca="false">IF(AC867&lt;&gt;"",VLOOKUP(AC867,$P$5:W$120,8,0),"")</f>
        <v/>
      </c>
      <c r="AF867" s="52" t="str">
        <f aca="false">IF(ISERROR(VALUE(MID(AD867,1,3))),"",VALUE(MID(VLOOKUP(VALUE(MID(AD867,1,3)),$P$5:$W$120,4,0),1,3)))</f>
        <v/>
      </c>
      <c r="AG867" s="94" t="str">
        <f aca="false">IF(AF867&lt;&gt;"",VLOOKUP(AF867,$B$5:$L$106,11,0),"")</f>
        <v/>
      </c>
      <c r="AH867" s="88"/>
      <c r="AI867" s="52" t="str">
        <f aca="false">IF(ISERR(VALUE(MID(AD867,1,3))),"",VALUE(MID(VLOOKUP(VALUE(MID(AD867,1,3)),$P$5:$W$120,6,0),1,3)))</f>
        <v/>
      </c>
      <c r="AJ867" s="94" t="str">
        <f aca="false">IF(AI867&lt;&gt;"",VLOOKUP(AI867,$B$5:$L$106,11,0),"")</f>
        <v/>
      </c>
      <c r="AK867" s="102" t="n">
        <f aca="false">AH867</f>
        <v>0</v>
      </c>
      <c r="AM867" s="103" t="n">
        <f aca="false">IF(AG867=$AM$3,IF($AM$4="借方残",AH867+AM516,AM516-AH867),IF(AJ867=$AM$3,IF($AM$4="借方残",AM516-AK867,AK867+AM516),AM516))</f>
        <v>0</v>
      </c>
      <c r="AO867" s="105" t="str">
        <f aca="false">IF($AO$3="","",IF(OR(AG867=$AO$3,AJ867=$AO$3),1,""))</f>
        <v/>
      </c>
      <c r="AP867" s="105" t="str">
        <f aca="false">IF(AO867=1,COUNTIF($AO$6:AO867,"=1"),"")</f>
        <v/>
      </c>
      <c r="AQ867" s="106" t="str">
        <f aca="false">IF($AO$3="","",IF(AG867=$AO$3,"借",IF(AJ867=$AO$3,"貸","")))</f>
        <v/>
      </c>
    </row>
    <row r="868" customFormat="false" ht="12" hidden="false" customHeight="false" outlineLevel="0" collapsed="false">
      <c r="AA868" s="52" t="n">
        <v>863</v>
      </c>
      <c r="AC868" s="52"/>
      <c r="AD868" s="94" t="str">
        <f aca="false">IF(AC868&lt;&gt;"",VLOOKUP(AC868,$P$5:W$120,8,0),"")</f>
        <v/>
      </c>
      <c r="AF868" s="52" t="str">
        <f aca="false">IF(ISERROR(VALUE(MID(AD868,1,3))),"",VALUE(MID(VLOOKUP(VALUE(MID(AD868,1,3)),$P$5:$W$120,4,0),1,3)))</f>
        <v/>
      </c>
      <c r="AG868" s="94" t="str">
        <f aca="false">IF(AF868&lt;&gt;"",VLOOKUP(AF868,$B$5:$L$106,11,0),"")</f>
        <v/>
      </c>
      <c r="AH868" s="88"/>
      <c r="AI868" s="52" t="str">
        <f aca="false">IF(ISERR(VALUE(MID(AD868,1,3))),"",VALUE(MID(VLOOKUP(VALUE(MID(AD868,1,3)),$P$5:$W$120,6,0),1,3)))</f>
        <v/>
      </c>
      <c r="AJ868" s="94" t="str">
        <f aca="false">IF(AI868&lt;&gt;"",VLOOKUP(AI868,$B$5:$L$106,11,0),"")</f>
        <v/>
      </c>
      <c r="AK868" s="102" t="n">
        <f aca="false">AH868</f>
        <v>0</v>
      </c>
      <c r="AM868" s="103" t="n">
        <f aca="false">IF(AG868=$AM$3,IF($AM$4="借方残",AH868+AM517,AM517-AH868),IF(AJ868=$AM$3,IF($AM$4="借方残",AM517-AK868,AK868+AM517),AM517))</f>
        <v>0</v>
      </c>
      <c r="AO868" s="105" t="str">
        <f aca="false">IF($AO$3="","",IF(OR(AG868=$AO$3,AJ868=$AO$3),1,""))</f>
        <v/>
      </c>
      <c r="AP868" s="105" t="str">
        <f aca="false">IF(AO868=1,COUNTIF($AO$6:AO868,"=1"),"")</f>
        <v/>
      </c>
      <c r="AQ868" s="106" t="str">
        <f aca="false">IF($AO$3="","",IF(AG868=$AO$3,"借",IF(AJ868=$AO$3,"貸","")))</f>
        <v/>
      </c>
    </row>
    <row r="869" customFormat="false" ht="12" hidden="false" customHeight="false" outlineLevel="0" collapsed="false">
      <c r="AA869" s="52" t="n">
        <v>864</v>
      </c>
      <c r="AC869" s="52"/>
      <c r="AD869" s="94" t="str">
        <f aca="false">IF(AC869&lt;&gt;"",VLOOKUP(AC869,$P$5:W$120,8,0),"")</f>
        <v/>
      </c>
      <c r="AF869" s="52" t="str">
        <f aca="false">IF(ISERROR(VALUE(MID(AD869,1,3))),"",VALUE(MID(VLOOKUP(VALUE(MID(AD869,1,3)),$P$5:$W$120,4,0),1,3)))</f>
        <v/>
      </c>
      <c r="AG869" s="94" t="str">
        <f aca="false">IF(AF869&lt;&gt;"",VLOOKUP(AF869,$B$5:$L$106,11,0),"")</f>
        <v/>
      </c>
      <c r="AH869" s="88"/>
      <c r="AI869" s="52" t="str">
        <f aca="false">IF(ISERR(VALUE(MID(AD869,1,3))),"",VALUE(MID(VLOOKUP(VALUE(MID(AD869,1,3)),$P$5:$W$120,6,0),1,3)))</f>
        <v/>
      </c>
      <c r="AJ869" s="94" t="str">
        <f aca="false">IF(AI869&lt;&gt;"",VLOOKUP(AI869,$B$5:$L$106,11,0),"")</f>
        <v/>
      </c>
      <c r="AK869" s="102" t="n">
        <f aca="false">AH869</f>
        <v>0</v>
      </c>
      <c r="AM869" s="103" t="n">
        <f aca="false">IF(AG869=$AM$3,IF($AM$4="借方残",AH869+AM518,AM518-AH869),IF(AJ869=$AM$3,IF($AM$4="借方残",AM518-AK869,AK869+AM518),AM518))</f>
        <v>0</v>
      </c>
      <c r="AO869" s="105" t="str">
        <f aca="false">IF($AO$3="","",IF(OR(AG869=$AO$3,AJ869=$AO$3),1,""))</f>
        <v/>
      </c>
      <c r="AP869" s="105" t="str">
        <f aca="false">IF(AO869=1,COUNTIF($AO$6:AO869,"=1"),"")</f>
        <v/>
      </c>
      <c r="AQ869" s="106" t="str">
        <f aca="false">IF($AO$3="","",IF(AG869=$AO$3,"借",IF(AJ869=$AO$3,"貸","")))</f>
        <v/>
      </c>
    </row>
    <row r="870" customFormat="false" ht="12" hidden="false" customHeight="false" outlineLevel="0" collapsed="false">
      <c r="AA870" s="52" t="n">
        <v>865</v>
      </c>
      <c r="AC870" s="52"/>
      <c r="AD870" s="94" t="str">
        <f aca="false">IF(AC870&lt;&gt;"",VLOOKUP(AC870,$P$5:W$120,8,0),"")</f>
        <v/>
      </c>
      <c r="AF870" s="52" t="str">
        <f aca="false">IF(ISERROR(VALUE(MID(AD870,1,3))),"",VALUE(MID(VLOOKUP(VALUE(MID(AD870,1,3)),$P$5:$W$120,4,0),1,3)))</f>
        <v/>
      </c>
      <c r="AG870" s="94" t="str">
        <f aca="false">IF(AF870&lt;&gt;"",VLOOKUP(AF870,$B$5:$L$106,11,0),"")</f>
        <v/>
      </c>
      <c r="AH870" s="88"/>
      <c r="AI870" s="52" t="str">
        <f aca="false">IF(ISERR(VALUE(MID(AD870,1,3))),"",VALUE(MID(VLOOKUP(VALUE(MID(AD870,1,3)),$P$5:$W$120,6,0),1,3)))</f>
        <v/>
      </c>
      <c r="AJ870" s="94" t="str">
        <f aca="false">IF(AI870&lt;&gt;"",VLOOKUP(AI870,$B$5:$L$106,11,0),"")</f>
        <v/>
      </c>
      <c r="AK870" s="102" t="n">
        <f aca="false">AH870</f>
        <v>0</v>
      </c>
      <c r="AM870" s="103" t="n">
        <f aca="false">IF(AG870=$AM$3,IF($AM$4="借方残",AH870+AM519,AM519-AH870),IF(AJ870=$AM$3,IF($AM$4="借方残",AM519-AK870,AK870+AM519),AM519))</f>
        <v>0</v>
      </c>
      <c r="AO870" s="105" t="str">
        <f aca="false">IF($AO$3="","",IF(OR(AG870=$AO$3,AJ870=$AO$3),1,""))</f>
        <v/>
      </c>
      <c r="AP870" s="105" t="str">
        <f aca="false">IF(AO870=1,COUNTIF($AO$6:AO870,"=1"),"")</f>
        <v/>
      </c>
      <c r="AQ870" s="106" t="str">
        <f aca="false">IF($AO$3="","",IF(AG870=$AO$3,"借",IF(AJ870=$AO$3,"貸","")))</f>
        <v/>
      </c>
    </row>
    <row r="871" customFormat="false" ht="12" hidden="false" customHeight="false" outlineLevel="0" collapsed="false">
      <c r="AA871" s="52" t="n">
        <v>866</v>
      </c>
      <c r="AC871" s="52"/>
      <c r="AD871" s="94" t="str">
        <f aca="false">IF(AC871&lt;&gt;"",VLOOKUP(AC871,$P$5:W$120,8,0),"")</f>
        <v/>
      </c>
      <c r="AF871" s="52" t="str">
        <f aca="false">IF(ISERROR(VALUE(MID(AD871,1,3))),"",VALUE(MID(VLOOKUP(VALUE(MID(AD871,1,3)),$P$5:$W$120,4,0),1,3)))</f>
        <v/>
      </c>
      <c r="AG871" s="94" t="str">
        <f aca="false">IF(AF871&lt;&gt;"",VLOOKUP(AF871,$B$5:$L$106,11,0),"")</f>
        <v/>
      </c>
      <c r="AH871" s="88"/>
      <c r="AI871" s="52" t="str">
        <f aca="false">IF(ISERR(VALUE(MID(AD871,1,3))),"",VALUE(MID(VLOOKUP(VALUE(MID(AD871,1,3)),$P$5:$W$120,6,0),1,3)))</f>
        <v/>
      </c>
      <c r="AJ871" s="94" t="str">
        <f aca="false">IF(AI871&lt;&gt;"",VLOOKUP(AI871,$B$5:$L$106,11,0),"")</f>
        <v/>
      </c>
      <c r="AK871" s="102" t="n">
        <f aca="false">AH871</f>
        <v>0</v>
      </c>
      <c r="AM871" s="103" t="n">
        <f aca="false">IF(AG871=$AM$3,IF($AM$4="借方残",AH871+AM520,AM520-AH871),IF(AJ871=$AM$3,IF($AM$4="借方残",AM520-AK871,AK871+AM520),AM520))</f>
        <v>0</v>
      </c>
      <c r="AO871" s="105" t="str">
        <f aca="false">IF($AO$3="","",IF(OR(AG871=$AO$3,AJ871=$AO$3),1,""))</f>
        <v/>
      </c>
      <c r="AP871" s="105" t="str">
        <f aca="false">IF(AO871=1,COUNTIF($AO$6:AO871,"=1"),"")</f>
        <v/>
      </c>
      <c r="AQ871" s="106" t="str">
        <f aca="false">IF($AO$3="","",IF(AG871=$AO$3,"借",IF(AJ871=$AO$3,"貸","")))</f>
        <v/>
      </c>
    </row>
    <row r="872" customFormat="false" ht="12" hidden="false" customHeight="false" outlineLevel="0" collapsed="false">
      <c r="AA872" s="52" t="n">
        <v>867</v>
      </c>
      <c r="AC872" s="52"/>
      <c r="AD872" s="94" t="str">
        <f aca="false">IF(AC872&lt;&gt;"",VLOOKUP(AC872,$P$5:W$120,8,0),"")</f>
        <v/>
      </c>
      <c r="AF872" s="52" t="str">
        <f aca="false">IF(ISERROR(VALUE(MID(AD872,1,3))),"",VALUE(MID(VLOOKUP(VALUE(MID(AD872,1,3)),$P$5:$W$120,4,0),1,3)))</f>
        <v/>
      </c>
      <c r="AG872" s="94" t="str">
        <f aca="false">IF(AF872&lt;&gt;"",VLOOKUP(AF872,$B$5:$L$106,11,0),"")</f>
        <v/>
      </c>
      <c r="AH872" s="88"/>
      <c r="AI872" s="52" t="str">
        <f aca="false">IF(ISERR(VALUE(MID(AD872,1,3))),"",VALUE(MID(VLOOKUP(VALUE(MID(AD872,1,3)),$P$5:$W$120,6,0),1,3)))</f>
        <v/>
      </c>
      <c r="AJ872" s="94" t="str">
        <f aca="false">IF(AI872&lt;&gt;"",VLOOKUP(AI872,$B$5:$L$106,11,0),"")</f>
        <v/>
      </c>
      <c r="AK872" s="102" t="n">
        <f aca="false">AH872</f>
        <v>0</v>
      </c>
      <c r="AM872" s="103" t="n">
        <f aca="false">IF(AG872=$AM$3,IF($AM$4="借方残",AH872+AM521,AM521-AH872),IF(AJ872=$AM$3,IF($AM$4="借方残",AM521-AK872,AK872+AM521),AM521))</f>
        <v>0</v>
      </c>
      <c r="AO872" s="105" t="str">
        <f aca="false">IF($AO$3="","",IF(OR(AG872=$AO$3,AJ872=$AO$3),1,""))</f>
        <v/>
      </c>
      <c r="AP872" s="105" t="str">
        <f aca="false">IF(AO872=1,COUNTIF($AO$6:AO872,"=1"),"")</f>
        <v/>
      </c>
      <c r="AQ872" s="106" t="str">
        <f aca="false">IF($AO$3="","",IF(AG872=$AO$3,"借",IF(AJ872=$AO$3,"貸","")))</f>
        <v/>
      </c>
    </row>
    <row r="873" customFormat="false" ht="12" hidden="false" customHeight="false" outlineLevel="0" collapsed="false">
      <c r="AA873" s="52" t="n">
        <v>868</v>
      </c>
      <c r="AC873" s="52"/>
      <c r="AD873" s="94" t="str">
        <f aca="false">IF(AC873&lt;&gt;"",VLOOKUP(AC873,$P$5:W$120,8,0),"")</f>
        <v/>
      </c>
      <c r="AF873" s="52" t="str">
        <f aca="false">IF(ISERROR(VALUE(MID(AD873,1,3))),"",VALUE(MID(VLOOKUP(VALUE(MID(AD873,1,3)),$P$5:$W$120,4,0),1,3)))</f>
        <v/>
      </c>
      <c r="AG873" s="94" t="str">
        <f aca="false">IF(AF873&lt;&gt;"",VLOOKUP(AF873,$B$5:$L$106,11,0),"")</f>
        <v/>
      </c>
      <c r="AH873" s="88"/>
      <c r="AI873" s="52" t="str">
        <f aca="false">IF(ISERR(VALUE(MID(AD873,1,3))),"",VALUE(MID(VLOOKUP(VALUE(MID(AD873,1,3)),$P$5:$W$120,6,0),1,3)))</f>
        <v/>
      </c>
      <c r="AJ873" s="94" t="str">
        <f aca="false">IF(AI873&lt;&gt;"",VLOOKUP(AI873,$B$5:$L$106,11,0),"")</f>
        <v/>
      </c>
      <c r="AK873" s="102" t="n">
        <f aca="false">AH873</f>
        <v>0</v>
      </c>
      <c r="AM873" s="103" t="n">
        <f aca="false">IF(AG873=$AM$3,IF($AM$4="借方残",AH873+AM522,AM522-AH873),IF(AJ873=$AM$3,IF($AM$4="借方残",AM522-AK873,AK873+AM522),AM522))</f>
        <v>0</v>
      </c>
      <c r="AO873" s="105" t="str">
        <f aca="false">IF($AO$3="","",IF(OR(AG873=$AO$3,AJ873=$AO$3),1,""))</f>
        <v/>
      </c>
      <c r="AP873" s="105" t="str">
        <f aca="false">IF(AO873=1,COUNTIF($AO$6:AO873,"=1"),"")</f>
        <v/>
      </c>
      <c r="AQ873" s="106" t="str">
        <f aca="false">IF($AO$3="","",IF(AG873=$AO$3,"借",IF(AJ873=$AO$3,"貸","")))</f>
        <v/>
      </c>
    </row>
    <row r="874" customFormat="false" ht="12" hidden="false" customHeight="false" outlineLevel="0" collapsed="false">
      <c r="AA874" s="52" t="n">
        <v>869</v>
      </c>
      <c r="AC874" s="52"/>
      <c r="AD874" s="94" t="str">
        <f aca="false">IF(AC874&lt;&gt;"",VLOOKUP(AC874,$P$5:W$120,8,0),"")</f>
        <v/>
      </c>
      <c r="AF874" s="52" t="str">
        <f aca="false">IF(ISERROR(VALUE(MID(AD874,1,3))),"",VALUE(MID(VLOOKUP(VALUE(MID(AD874,1,3)),$P$5:$W$120,4,0),1,3)))</f>
        <v/>
      </c>
      <c r="AG874" s="94" t="str">
        <f aca="false">IF(AF874&lt;&gt;"",VLOOKUP(AF874,$B$5:$L$106,11,0),"")</f>
        <v/>
      </c>
      <c r="AH874" s="88"/>
      <c r="AI874" s="52" t="str">
        <f aca="false">IF(ISERR(VALUE(MID(AD874,1,3))),"",VALUE(MID(VLOOKUP(VALUE(MID(AD874,1,3)),$P$5:$W$120,6,0),1,3)))</f>
        <v/>
      </c>
      <c r="AJ874" s="94" t="str">
        <f aca="false">IF(AI874&lt;&gt;"",VLOOKUP(AI874,$B$5:$L$106,11,0),"")</f>
        <v/>
      </c>
      <c r="AK874" s="102" t="n">
        <f aca="false">AH874</f>
        <v>0</v>
      </c>
      <c r="AM874" s="103" t="n">
        <f aca="false">IF(AG874=$AM$3,IF($AM$4="借方残",AH874+AM523,AM523-AH874),IF(AJ874=$AM$3,IF($AM$4="借方残",AM523-AK874,AK874+AM523),AM523))</f>
        <v>0</v>
      </c>
      <c r="AO874" s="105" t="str">
        <f aca="false">IF($AO$3="","",IF(OR(AG874=$AO$3,AJ874=$AO$3),1,""))</f>
        <v/>
      </c>
      <c r="AP874" s="105" t="str">
        <f aca="false">IF(AO874=1,COUNTIF($AO$6:AO874,"=1"),"")</f>
        <v/>
      </c>
      <c r="AQ874" s="106" t="str">
        <f aca="false">IF($AO$3="","",IF(AG874=$AO$3,"借",IF(AJ874=$AO$3,"貸","")))</f>
        <v/>
      </c>
    </row>
    <row r="875" customFormat="false" ht="12" hidden="false" customHeight="false" outlineLevel="0" collapsed="false">
      <c r="AA875" s="52" t="n">
        <v>870</v>
      </c>
      <c r="AC875" s="52"/>
      <c r="AD875" s="94" t="str">
        <f aca="false">IF(AC875&lt;&gt;"",VLOOKUP(AC875,$P$5:W$120,8,0),"")</f>
        <v/>
      </c>
      <c r="AF875" s="52" t="str">
        <f aca="false">IF(ISERROR(VALUE(MID(AD875,1,3))),"",VALUE(MID(VLOOKUP(VALUE(MID(AD875,1,3)),$P$5:$W$120,4,0),1,3)))</f>
        <v/>
      </c>
      <c r="AG875" s="94" t="str">
        <f aca="false">IF(AF875&lt;&gt;"",VLOOKUP(AF875,$B$5:$L$106,11,0),"")</f>
        <v/>
      </c>
      <c r="AH875" s="88"/>
      <c r="AI875" s="52" t="str">
        <f aca="false">IF(ISERR(VALUE(MID(AD875,1,3))),"",VALUE(MID(VLOOKUP(VALUE(MID(AD875,1,3)),$P$5:$W$120,6,0),1,3)))</f>
        <v/>
      </c>
      <c r="AJ875" s="94" t="str">
        <f aca="false">IF(AI875&lt;&gt;"",VLOOKUP(AI875,$B$5:$L$106,11,0),"")</f>
        <v/>
      </c>
      <c r="AK875" s="102" t="n">
        <f aca="false">AH875</f>
        <v>0</v>
      </c>
      <c r="AM875" s="103" t="n">
        <f aca="false">IF(AG875=$AM$3,IF($AM$4="借方残",AH875+AM524,AM524-AH875),IF(AJ875=$AM$3,IF($AM$4="借方残",AM524-AK875,AK875+AM524),AM524))</f>
        <v>0</v>
      </c>
      <c r="AO875" s="105" t="str">
        <f aca="false">IF($AO$3="","",IF(OR(AG875=$AO$3,AJ875=$AO$3),1,""))</f>
        <v/>
      </c>
      <c r="AP875" s="105" t="str">
        <f aca="false">IF(AO875=1,COUNTIF($AO$6:AO875,"=1"),"")</f>
        <v/>
      </c>
      <c r="AQ875" s="106" t="str">
        <f aca="false">IF($AO$3="","",IF(AG875=$AO$3,"借",IF(AJ875=$AO$3,"貸","")))</f>
        <v/>
      </c>
    </row>
    <row r="876" customFormat="false" ht="12" hidden="false" customHeight="false" outlineLevel="0" collapsed="false">
      <c r="AA876" s="52" t="n">
        <v>871</v>
      </c>
      <c r="AC876" s="52"/>
      <c r="AD876" s="94" t="str">
        <f aca="false">IF(AC876&lt;&gt;"",VLOOKUP(AC876,$P$5:W$120,8,0),"")</f>
        <v/>
      </c>
      <c r="AF876" s="52" t="str">
        <f aca="false">IF(ISERROR(VALUE(MID(AD876,1,3))),"",VALUE(MID(VLOOKUP(VALUE(MID(AD876,1,3)),$P$5:$W$120,4,0),1,3)))</f>
        <v/>
      </c>
      <c r="AG876" s="94" t="str">
        <f aca="false">IF(AF876&lt;&gt;"",VLOOKUP(AF876,$B$5:$L$106,11,0),"")</f>
        <v/>
      </c>
      <c r="AH876" s="88"/>
      <c r="AI876" s="52" t="str">
        <f aca="false">IF(ISERR(VALUE(MID(AD876,1,3))),"",VALUE(MID(VLOOKUP(VALUE(MID(AD876,1,3)),$P$5:$W$120,6,0),1,3)))</f>
        <v/>
      </c>
      <c r="AJ876" s="94" t="str">
        <f aca="false">IF(AI876&lt;&gt;"",VLOOKUP(AI876,$B$5:$L$106,11,0),"")</f>
        <v/>
      </c>
      <c r="AK876" s="102" t="n">
        <f aca="false">AH876</f>
        <v>0</v>
      </c>
      <c r="AM876" s="103" t="n">
        <f aca="false">IF(AG876=$AM$3,IF($AM$4="借方残",AH876+AM525,AM525-AH876),IF(AJ876=$AM$3,IF($AM$4="借方残",AM525-AK876,AK876+AM525),AM525))</f>
        <v>0</v>
      </c>
      <c r="AO876" s="105" t="str">
        <f aca="false">IF($AO$3="","",IF(OR(AG876=$AO$3,AJ876=$AO$3),1,""))</f>
        <v/>
      </c>
      <c r="AP876" s="105" t="str">
        <f aca="false">IF(AO876=1,COUNTIF($AO$6:AO876,"=1"),"")</f>
        <v/>
      </c>
      <c r="AQ876" s="106" t="str">
        <f aca="false">IF($AO$3="","",IF(AG876=$AO$3,"借",IF(AJ876=$AO$3,"貸","")))</f>
        <v/>
      </c>
    </row>
    <row r="877" customFormat="false" ht="12" hidden="false" customHeight="false" outlineLevel="0" collapsed="false">
      <c r="AA877" s="52" t="n">
        <v>872</v>
      </c>
      <c r="AC877" s="52"/>
      <c r="AD877" s="94" t="str">
        <f aca="false">IF(AC877&lt;&gt;"",VLOOKUP(AC877,$P$5:W$120,8,0),"")</f>
        <v/>
      </c>
      <c r="AF877" s="52" t="str">
        <f aca="false">IF(ISERROR(VALUE(MID(AD877,1,3))),"",VALUE(MID(VLOOKUP(VALUE(MID(AD877,1,3)),$P$5:$W$120,4,0),1,3)))</f>
        <v/>
      </c>
      <c r="AG877" s="94" t="str">
        <f aca="false">IF(AF877&lt;&gt;"",VLOOKUP(AF877,$B$5:$L$106,11,0),"")</f>
        <v/>
      </c>
      <c r="AH877" s="88"/>
      <c r="AI877" s="52" t="str">
        <f aca="false">IF(ISERR(VALUE(MID(AD877,1,3))),"",VALUE(MID(VLOOKUP(VALUE(MID(AD877,1,3)),$P$5:$W$120,6,0),1,3)))</f>
        <v/>
      </c>
      <c r="AJ877" s="94" t="str">
        <f aca="false">IF(AI877&lt;&gt;"",VLOOKUP(AI877,$B$5:$L$106,11,0),"")</f>
        <v/>
      </c>
      <c r="AK877" s="102" t="n">
        <f aca="false">AH877</f>
        <v>0</v>
      </c>
      <c r="AM877" s="103" t="n">
        <f aca="false">IF(AG877=$AM$3,IF($AM$4="借方残",AH877+AM526,AM526-AH877),IF(AJ877=$AM$3,IF($AM$4="借方残",AM526-AK877,AK877+AM526),AM526))</f>
        <v>0</v>
      </c>
      <c r="AO877" s="105" t="str">
        <f aca="false">IF($AO$3="","",IF(OR(AG877=$AO$3,AJ877=$AO$3),1,""))</f>
        <v/>
      </c>
      <c r="AP877" s="105" t="str">
        <f aca="false">IF(AO877=1,COUNTIF($AO$6:AO877,"=1"),"")</f>
        <v/>
      </c>
      <c r="AQ877" s="106" t="str">
        <f aca="false">IF($AO$3="","",IF(AG877=$AO$3,"借",IF(AJ877=$AO$3,"貸","")))</f>
        <v/>
      </c>
    </row>
    <row r="878" customFormat="false" ht="12" hidden="false" customHeight="false" outlineLevel="0" collapsed="false">
      <c r="AA878" s="52" t="n">
        <v>873</v>
      </c>
      <c r="AC878" s="52"/>
      <c r="AD878" s="94" t="str">
        <f aca="false">IF(AC878&lt;&gt;"",VLOOKUP(AC878,$P$5:W$120,8,0),"")</f>
        <v/>
      </c>
      <c r="AF878" s="52" t="str">
        <f aca="false">IF(ISERROR(VALUE(MID(AD878,1,3))),"",VALUE(MID(VLOOKUP(VALUE(MID(AD878,1,3)),$P$5:$W$120,4,0),1,3)))</f>
        <v/>
      </c>
      <c r="AG878" s="94" t="str">
        <f aca="false">IF(AF878&lt;&gt;"",VLOOKUP(AF878,$B$5:$L$106,11,0),"")</f>
        <v/>
      </c>
      <c r="AH878" s="88"/>
      <c r="AI878" s="52" t="str">
        <f aca="false">IF(ISERR(VALUE(MID(AD878,1,3))),"",VALUE(MID(VLOOKUP(VALUE(MID(AD878,1,3)),$P$5:$W$120,6,0),1,3)))</f>
        <v/>
      </c>
      <c r="AJ878" s="94" t="str">
        <f aca="false">IF(AI878&lt;&gt;"",VLOOKUP(AI878,$B$5:$L$106,11,0),"")</f>
        <v/>
      </c>
      <c r="AK878" s="102" t="n">
        <f aca="false">AH878</f>
        <v>0</v>
      </c>
      <c r="AM878" s="103" t="n">
        <f aca="false">IF(AG878=$AM$3,IF($AM$4="借方残",AH878+AM527,AM527-AH878),IF(AJ878=$AM$3,IF($AM$4="借方残",AM527-AK878,AK878+AM527),AM527))</f>
        <v>0</v>
      </c>
      <c r="AO878" s="105" t="str">
        <f aca="false">IF($AO$3="","",IF(OR(AG878=$AO$3,AJ878=$AO$3),1,""))</f>
        <v/>
      </c>
      <c r="AP878" s="105" t="str">
        <f aca="false">IF(AO878=1,COUNTIF($AO$6:AO878,"=1"),"")</f>
        <v/>
      </c>
      <c r="AQ878" s="106" t="str">
        <f aca="false">IF($AO$3="","",IF(AG878=$AO$3,"借",IF(AJ878=$AO$3,"貸","")))</f>
        <v/>
      </c>
    </row>
    <row r="879" customFormat="false" ht="12" hidden="false" customHeight="false" outlineLevel="0" collapsed="false">
      <c r="AA879" s="52" t="n">
        <v>874</v>
      </c>
      <c r="AC879" s="52"/>
      <c r="AD879" s="94" t="str">
        <f aca="false">IF(AC879&lt;&gt;"",VLOOKUP(AC879,$P$5:W$120,8,0),"")</f>
        <v/>
      </c>
      <c r="AF879" s="52" t="str">
        <f aca="false">IF(ISERROR(VALUE(MID(AD879,1,3))),"",VALUE(MID(VLOOKUP(VALUE(MID(AD879,1,3)),$P$5:$W$120,4,0),1,3)))</f>
        <v/>
      </c>
      <c r="AG879" s="94" t="str">
        <f aca="false">IF(AF879&lt;&gt;"",VLOOKUP(AF879,$B$5:$L$106,11,0),"")</f>
        <v/>
      </c>
      <c r="AH879" s="88"/>
      <c r="AI879" s="52" t="str">
        <f aca="false">IF(ISERR(VALUE(MID(AD879,1,3))),"",VALUE(MID(VLOOKUP(VALUE(MID(AD879,1,3)),$P$5:$W$120,6,0),1,3)))</f>
        <v/>
      </c>
      <c r="AJ879" s="94" t="str">
        <f aca="false">IF(AI879&lt;&gt;"",VLOOKUP(AI879,$B$5:$L$106,11,0),"")</f>
        <v/>
      </c>
      <c r="AK879" s="102" t="n">
        <f aca="false">AH879</f>
        <v>0</v>
      </c>
      <c r="AM879" s="103" t="n">
        <f aca="false">IF(AG879=$AM$3,IF($AM$4="借方残",AH879+AM528,AM528-AH879),IF(AJ879=$AM$3,IF($AM$4="借方残",AM528-AK879,AK879+AM528),AM528))</f>
        <v>0</v>
      </c>
      <c r="AO879" s="105" t="str">
        <f aca="false">IF($AO$3="","",IF(OR(AG879=$AO$3,AJ879=$AO$3),1,""))</f>
        <v/>
      </c>
      <c r="AP879" s="105" t="str">
        <f aca="false">IF(AO879=1,COUNTIF($AO$6:AO879,"=1"),"")</f>
        <v/>
      </c>
      <c r="AQ879" s="106" t="str">
        <f aca="false">IF($AO$3="","",IF(AG879=$AO$3,"借",IF(AJ879=$AO$3,"貸","")))</f>
        <v/>
      </c>
    </row>
    <row r="880" customFormat="false" ht="12" hidden="false" customHeight="false" outlineLevel="0" collapsed="false">
      <c r="AA880" s="52" t="n">
        <v>875</v>
      </c>
      <c r="AC880" s="52"/>
      <c r="AD880" s="94" t="str">
        <f aca="false">IF(AC880&lt;&gt;"",VLOOKUP(AC880,$P$5:W$120,8,0),"")</f>
        <v/>
      </c>
      <c r="AF880" s="52" t="str">
        <f aca="false">IF(ISERROR(VALUE(MID(AD880,1,3))),"",VALUE(MID(VLOOKUP(VALUE(MID(AD880,1,3)),$P$5:$W$120,4,0),1,3)))</f>
        <v/>
      </c>
      <c r="AG880" s="94" t="str">
        <f aca="false">IF(AF880&lt;&gt;"",VLOOKUP(AF880,$B$5:$L$106,11,0),"")</f>
        <v/>
      </c>
      <c r="AH880" s="88"/>
      <c r="AI880" s="52" t="str">
        <f aca="false">IF(ISERR(VALUE(MID(AD880,1,3))),"",VALUE(MID(VLOOKUP(VALUE(MID(AD880,1,3)),$P$5:$W$120,6,0),1,3)))</f>
        <v/>
      </c>
      <c r="AJ880" s="94" t="str">
        <f aca="false">IF(AI880&lt;&gt;"",VLOOKUP(AI880,$B$5:$L$106,11,0),"")</f>
        <v/>
      </c>
      <c r="AK880" s="102" t="n">
        <f aca="false">AH880</f>
        <v>0</v>
      </c>
      <c r="AM880" s="103" t="n">
        <f aca="false">IF(AG880=$AM$3,IF($AM$4="借方残",AH880+AM529,AM529-AH880),IF(AJ880=$AM$3,IF($AM$4="借方残",AM529-AK880,AK880+AM529),AM529))</f>
        <v>0</v>
      </c>
      <c r="AO880" s="105" t="str">
        <f aca="false">IF($AO$3="","",IF(OR(AG880=$AO$3,AJ880=$AO$3),1,""))</f>
        <v/>
      </c>
      <c r="AP880" s="105" t="str">
        <f aca="false">IF(AO880=1,COUNTIF($AO$6:AO880,"=1"),"")</f>
        <v/>
      </c>
      <c r="AQ880" s="106" t="str">
        <f aca="false">IF($AO$3="","",IF(AG880=$AO$3,"借",IF(AJ880=$AO$3,"貸","")))</f>
        <v/>
      </c>
    </row>
    <row r="881" customFormat="false" ht="12" hidden="false" customHeight="false" outlineLevel="0" collapsed="false">
      <c r="AA881" s="52" t="n">
        <v>876</v>
      </c>
      <c r="AC881" s="52"/>
      <c r="AD881" s="94" t="str">
        <f aca="false">IF(AC881&lt;&gt;"",VLOOKUP(AC881,$P$5:W$120,8,0),"")</f>
        <v/>
      </c>
      <c r="AF881" s="52" t="str">
        <f aca="false">IF(ISERROR(VALUE(MID(AD881,1,3))),"",VALUE(MID(VLOOKUP(VALUE(MID(AD881,1,3)),$P$5:$W$120,4,0),1,3)))</f>
        <v/>
      </c>
      <c r="AG881" s="94" t="str">
        <f aca="false">IF(AF881&lt;&gt;"",VLOOKUP(AF881,$B$5:$L$106,11,0),"")</f>
        <v/>
      </c>
      <c r="AH881" s="88"/>
      <c r="AI881" s="52" t="str">
        <f aca="false">IF(ISERR(VALUE(MID(AD881,1,3))),"",VALUE(MID(VLOOKUP(VALUE(MID(AD881,1,3)),$P$5:$W$120,6,0),1,3)))</f>
        <v/>
      </c>
      <c r="AJ881" s="94" t="str">
        <f aca="false">IF(AI881&lt;&gt;"",VLOOKUP(AI881,$B$5:$L$106,11,0),"")</f>
        <v/>
      </c>
      <c r="AK881" s="102" t="n">
        <f aca="false">AH881</f>
        <v>0</v>
      </c>
      <c r="AM881" s="103" t="n">
        <f aca="false">IF(AG881=$AM$3,IF($AM$4="借方残",AH881+AM530,AM530-AH881),IF(AJ881=$AM$3,IF($AM$4="借方残",AM530-AK881,AK881+AM530),AM530))</f>
        <v>0</v>
      </c>
      <c r="AO881" s="105" t="str">
        <f aca="false">IF($AO$3="","",IF(OR(AG881=$AO$3,AJ881=$AO$3),1,""))</f>
        <v/>
      </c>
      <c r="AP881" s="105" t="str">
        <f aca="false">IF(AO881=1,COUNTIF($AO$6:AO881,"=1"),"")</f>
        <v/>
      </c>
      <c r="AQ881" s="106" t="str">
        <f aca="false">IF($AO$3="","",IF(AG881=$AO$3,"借",IF(AJ881=$AO$3,"貸","")))</f>
        <v/>
      </c>
    </row>
    <row r="882" customFormat="false" ht="12" hidden="false" customHeight="false" outlineLevel="0" collapsed="false">
      <c r="AA882" s="52" t="n">
        <v>877</v>
      </c>
      <c r="AC882" s="52"/>
      <c r="AD882" s="94" t="str">
        <f aca="false">IF(AC882&lt;&gt;"",VLOOKUP(AC882,$P$5:W$120,8,0),"")</f>
        <v/>
      </c>
      <c r="AF882" s="52" t="str">
        <f aca="false">IF(ISERROR(VALUE(MID(AD882,1,3))),"",VALUE(MID(VLOOKUP(VALUE(MID(AD882,1,3)),$P$5:$W$120,4,0),1,3)))</f>
        <v/>
      </c>
      <c r="AG882" s="94" t="str">
        <f aca="false">IF(AF882&lt;&gt;"",VLOOKUP(AF882,$B$5:$L$106,11,0),"")</f>
        <v/>
      </c>
      <c r="AH882" s="88"/>
      <c r="AI882" s="52" t="str">
        <f aca="false">IF(ISERR(VALUE(MID(AD882,1,3))),"",VALUE(MID(VLOOKUP(VALUE(MID(AD882,1,3)),$P$5:$W$120,6,0),1,3)))</f>
        <v/>
      </c>
      <c r="AJ882" s="94" t="str">
        <f aca="false">IF(AI882&lt;&gt;"",VLOOKUP(AI882,$B$5:$L$106,11,0),"")</f>
        <v/>
      </c>
      <c r="AK882" s="102" t="n">
        <f aca="false">AH882</f>
        <v>0</v>
      </c>
      <c r="AM882" s="103" t="n">
        <f aca="false">IF(AG882=$AM$3,IF($AM$4="借方残",AH882+AM531,AM531-AH882),IF(AJ882=$AM$3,IF($AM$4="借方残",AM531-AK882,AK882+AM531),AM531))</f>
        <v>0</v>
      </c>
      <c r="AO882" s="105" t="str">
        <f aca="false">IF($AO$3="","",IF(OR(AG882=$AO$3,AJ882=$AO$3),1,""))</f>
        <v/>
      </c>
      <c r="AP882" s="105" t="str">
        <f aca="false">IF(AO882=1,COUNTIF($AO$6:AO882,"=1"),"")</f>
        <v/>
      </c>
      <c r="AQ882" s="106" t="str">
        <f aca="false">IF($AO$3="","",IF(AG882=$AO$3,"借",IF(AJ882=$AO$3,"貸","")))</f>
        <v/>
      </c>
    </row>
    <row r="883" customFormat="false" ht="12" hidden="false" customHeight="false" outlineLevel="0" collapsed="false">
      <c r="AA883" s="52" t="n">
        <v>878</v>
      </c>
      <c r="AC883" s="52"/>
      <c r="AD883" s="94" t="str">
        <f aca="false">IF(AC883&lt;&gt;"",VLOOKUP(AC883,$P$5:W$120,8,0),"")</f>
        <v/>
      </c>
      <c r="AF883" s="52" t="str">
        <f aca="false">IF(ISERROR(VALUE(MID(AD883,1,3))),"",VALUE(MID(VLOOKUP(VALUE(MID(AD883,1,3)),$P$5:$W$120,4,0),1,3)))</f>
        <v/>
      </c>
      <c r="AG883" s="94" t="str">
        <f aca="false">IF(AF883&lt;&gt;"",VLOOKUP(AF883,$B$5:$L$106,11,0),"")</f>
        <v/>
      </c>
      <c r="AH883" s="88"/>
      <c r="AI883" s="52" t="str">
        <f aca="false">IF(ISERR(VALUE(MID(AD883,1,3))),"",VALUE(MID(VLOOKUP(VALUE(MID(AD883,1,3)),$P$5:$W$120,6,0),1,3)))</f>
        <v/>
      </c>
      <c r="AJ883" s="94" t="str">
        <f aca="false">IF(AI883&lt;&gt;"",VLOOKUP(AI883,$B$5:$L$106,11,0),"")</f>
        <v/>
      </c>
      <c r="AK883" s="102" t="n">
        <f aca="false">AH883</f>
        <v>0</v>
      </c>
      <c r="AM883" s="103" t="n">
        <f aca="false">IF(AG883=$AM$3,IF($AM$4="借方残",AH883+AM532,AM532-AH883),IF(AJ883=$AM$3,IF($AM$4="借方残",AM532-AK883,AK883+AM532),AM532))</f>
        <v>0</v>
      </c>
      <c r="AO883" s="105" t="str">
        <f aca="false">IF($AO$3="","",IF(OR(AG883=$AO$3,AJ883=$AO$3),1,""))</f>
        <v/>
      </c>
      <c r="AP883" s="105" t="str">
        <f aca="false">IF(AO883=1,COUNTIF($AO$6:AO883,"=1"),"")</f>
        <v/>
      </c>
      <c r="AQ883" s="106" t="str">
        <f aca="false">IF($AO$3="","",IF(AG883=$AO$3,"借",IF(AJ883=$AO$3,"貸","")))</f>
        <v/>
      </c>
    </row>
    <row r="884" customFormat="false" ht="12" hidden="false" customHeight="false" outlineLevel="0" collapsed="false">
      <c r="AA884" s="52" t="n">
        <v>879</v>
      </c>
      <c r="AC884" s="52"/>
      <c r="AD884" s="94" t="str">
        <f aca="false">IF(AC884&lt;&gt;"",VLOOKUP(AC884,$P$5:W$120,8,0),"")</f>
        <v/>
      </c>
      <c r="AF884" s="52" t="str">
        <f aca="false">IF(ISERROR(VALUE(MID(AD884,1,3))),"",VALUE(MID(VLOOKUP(VALUE(MID(AD884,1,3)),$P$5:$W$120,4,0),1,3)))</f>
        <v/>
      </c>
      <c r="AG884" s="94" t="str">
        <f aca="false">IF(AF884&lt;&gt;"",VLOOKUP(AF884,$B$5:$L$106,11,0),"")</f>
        <v/>
      </c>
      <c r="AH884" s="88"/>
      <c r="AI884" s="52" t="str">
        <f aca="false">IF(ISERR(VALUE(MID(AD884,1,3))),"",VALUE(MID(VLOOKUP(VALUE(MID(AD884,1,3)),$P$5:$W$120,6,0),1,3)))</f>
        <v/>
      </c>
      <c r="AJ884" s="94" t="str">
        <f aca="false">IF(AI884&lt;&gt;"",VLOOKUP(AI884,$B$5:$L$106,11,0),"")</f>
        <v/>
      </c>
      <c r="AK884" s="102" t="n">
        <f aca="false">AH884</f>
        <v>0</v>
      </c>
      <c r="AM884" s="103" t="n">
        <f aca="false">IF(AG884=$AM$3,IF($AM$4="借方残",AH884+AM533,AM533-AH884),IF(AJ884=$AM$3,IF($AM$4="借方残",AM533-AK884,AK884+AM533),AM533))</f>
        <v>0</v>
      </c>
      <c r="AO884" s="105" t="str">
        <f aca="false">IF($AO$3="","",IF(OR(AG884=$AO$3,AJ884=$AO$3),1,""))</f>
        <v/>
      </c>
      <c r="AP884" s="105" t="str">
        <f aca="false">IF(AO884=1,COUNTIF($AO$6:AO884,"=1"),"")</f>
        <v/>
      </c>
      <c r="AQ884" s="106" t="str">
        <f aca="false">IF($AO$3="","",IF(AG884=$AO$3,"借",IF(AJ884=$AO$3,"貸","")))</f>
        <v/>
      </c>
    </row>
    <row r="885" customFormat="false" ht="12" hidden="false" customHeight="false" outlineLevel="0" collapsed="false">
      <c r="AA885" s="52" t="n">
        <v>880</v>
      </c>
      <c r="AC885" s="52"/>
      <c r="AD885" s="94" t="str">
        <f aca="false">IF(AC885&lt;&gt;"",VLOOKUP(AC885,$P$5:W$120,8,0),"")</f>
        <v/>
      </c>
      <c r="AF885" s="52" t="str">
        <f aca="false">IF(ISERROR(VALUE(MID(AD885,1,3))),"",VALUE(MID(VLOOKUP(VALUE(MID(AD885,1,3)),$P$5:$W$120,4,0),1,3)))</f>
        <v/>
      </c>
      <c r="AG885" s="94" t="str">
        <f aca="false">IF(AF885&lt;&gt;"",VLOOKUP(AF885,$B$5:$L$106,11,0),"")</f>
        <v/>
      </c>
      <c r="AH885" s="88"/>
      <c r="AI885" s="52" t="str">
        <f aca="false">IF(ISERR(VALUE(MID(AD885,1,3))),"",VALUE(MID(VLOOKUP(VALUE(MID(AD885,1,3)),$P$5:$W$120,6,0),1,3)))</f>
        <v/>
      </c>
      <c r="AJ885" s="94" t="str">
        <f aca="false">IF(AI885&lt;&gt;"",VLOOKUP(AI885,$B$5:$L$106,11,0),"")</f>
        <v/>
      </c>
      <c r="AK885" s="102" t="n">
        <f aca="false">AH885</f>
        <v>0</v>
      </c>
      <c r="AM885" s="103" t="n">
        <f aca="false">IF(AG885=$AM$3,IF($AM$4="借方残",AH885+AM534,AM534-AH885),IF(AJ885=$AM$3,IF($AM$4="借方残",AM534-AK885,AK885+AM534),AM534))</f>
        <v>0</v>
      </c>
      <c r="AO885" s="105" t="str">
        <f aca="false">IF($AO$3="","",IF(OR(AG885=$AO$3,AJ885=$AO$3),1,""))</f>
        <v/>
      </c>
      <c r="AP885" s="105" t="str">
        <f aca="false">IF(AO885=1,COUNTIF($AO$6:AO885,"=1"),"")</f>
        <v/>
      </c>
      <c r="AQ885" s="106" t="str">
        <f aca="false">IF($AO$3="","",IF(AG885=$AO$3,"借",IF(AJ885=$AO$3,"貸","")))</f>
        <v/>
      </c>
    </row>
    <row r="886" customFormat="false" ht="12" hidden="false" customHeight="false" outlineLevel="0" collapsed="false">
      <c r="AA886" s="52" t="n">
        <v>881</v>
      </c>
      <c r="AC886" s="52"/>
      <c r="AD886" s="94" t="str">
        <f aca="false">IF(AC886&lt;&gt;"",VLOOKUP(AC886,$P$5:W$120,8,0),"")</f>
        <v/>
      </c>
      <c r="AF886" s="52" t="str">
        <f aca="false">IF(ISERROR(VALUE(MID(AD886,1,3))),"",VALUE(MID(VLOOKUP(VALUE(MID(AD886,1,3)),$P$5:$W$120,4,0),1,3)))</f>
        <v/>
      </c>
      <c r="AG886" s="94" t="str">
        <f aca="false">IF(AF886&lt;&gt;"",VLOOKUP(AF886,$B$5:$L$106,11,0),"")</f>
        <v/>
      </c>
      <c r="AH886" s="88"/>
      <c r="AI886" s="52" t="str">
        <f aca="false">IF(ISERR(VALUE(MID(AD886,1,3))),"",VALUE(MID(VLOOKUP(VALUE(MID(AD886,1,3)),$P$5:$W$120,6,0),1,3)))</f>
        <v/>
      </c>
      <c r="AJ886" s="94" t="str">
        <f aca="false">IF(AI886&lt;&gt;"",VLOOKUP(AI886,$B$5:$L$106,11,0),"")</f>
        <v/>
      </c>
      <c r="AK886" s="102" t="n">
        <f aca="false">AH886</f>
        <v>0</v>
      </c>
      <c r="AM886" s="103" t="n">
        <f aca="false">IF(AG886=$AM$3,IF($AM$4="借方残",AH886+AM535,AM535-AH886),IF(AJ886=$AM$3,IF($AM$4="借方残",AM535-AK886,AK886+AM535),AM535))</f>
        <v>0</v>
      </c>
      <c r="AO886" s="105" t="str">
        <f aca="false">IF($AO$3="","",IF(OR(AG886=$AO$3,AJ886=$AO$3),1,""))</f>
        <v/>
      </c>
      <c r="AP886" s="105" t="str">
        <f aca="false">IF(AO886=1,COUNTIF($AO$6:AO886,"=1"),"")</f>
        <v/>
      </c>
      <c r="AQ886" s="106" t="str">
        <f aca="false">IF($AO$3="","",IF(AG886=$AO$3,"借",IF(AJ886=$AO$3,"貸","")))</f>
        <v/>
      </c>
    </row>
    <row r="887" customFormat="false" ht="12" hidden="false" customHeight="false" outlineLevel="0" collapsed="false">
      <c r="AA887" s="52" t="n">
        <v>882</v>
      </c>
      <c r="AC887" s="52"/>
      <c r="AD887" s="94" t="str">
        <f aca="false">IF(AC887&lt;&gt;"",VLOOKUP(AC887,$P$5:W$120,8,0),"")</f>
        <v/>
      </c>
      <c r="AF887" s="52" t="str">
        <f aca="false">IF(ISERROR(VALUE(MID(AD887,1,3))),"",VALUE(MID(VLOOKUP(VALUE(MID(AD887,1,3)),$P$5:$W$120,4,0),1,3)))</f>
        <v/>
      </c>
      <c r="AG887" s="94" t="str">
        <f aca="false">IF(AF887&lt;&gt;"",VLOOKUP(AF887,$B$5:$L$106,11,0),"")</f>
        <v/>
      </c>
      <c r="AH887" s="88"/>
      <c r="AI887" s="52" t="str">
        <f aca="false">IF(ISERR(VALUE(MID(AD887,1,3))),"",VALUE(MID(VLOOKUP(VALUE(MID(AD887,1,3)),$P$5:$W$120,6,0),1,3)))</f>
        <v/>
      </c>
      <c r="AJ887" s="94" t="str">
        <f aca="false">IF(AI887&lt;&gt;"",VLOOKUP(AI887,$B$5:$L$106,11,0),"")</f>
        <v/>
      </c>
      <c r="AK887" s="102" t="n">
        <f aca="false">AH887</f>
        <v>0</v>
      </c>
      <c r="AM887" s="103" t="n">
        <f aca="false">IF(AG887=$AM$3,IF($AM$4="借方残",AH887+AM536,AM536-AH887),IF(AJ887=$AM$3,IF($AM$4="借方残",AM536-AK887,AK887+AM536),AM536))</f>
        <v>0</v>
      </c>
      <c r="AO887" s="105" t="str">
        <f aca="false">IF($AO$3="","",IF(OR(AG887=$AO$3,AJ887=$AO$3),1,""))</f>
        <v/>
      </c>
      <c r="AP887" s="105" t="str">
        <f aca="false">IF(AO887=1,COUNTIF($AO$6:AO887,"=1"),"")</f>
        <v/>
      </c>
      <c r="AQ887" s="106" t="str">
        <f aca="false">IF($AO$3="","",IF(AG887=$AO$3,"借",IF(AJ887=$AO$3,"貸","")))</f>
        <v/>
      </c>
    </row>
    <row r="888" customFormat="false" ht="12" hidden="false" customHeight="false" outlineLevel="0" collapsed="false">
      <c r="AA888" s="52" t="n">
        <v>883</v>
      </c>
      <c r="AC888" s="52"/>
      <c r="AD888" s="94" t="str">
        <f aca="false">IF(AC888&lt;&gt;"",VLOOKUP(AC888,$P$5:W$120,8,0),"")</f>
        <v/>
      </c>
      <c r="AF888" s="52" t="str">
        <f aca="false">IF(ISERROR(VALUE(MID(AD888,1,3))),"",VALUE(MID(VLOOKUP(VALUE(MID(AD888,1,3)),$P$5:$W$120,4,0),1,3)))</f>
        <v/>
      </c>
      <c r="AG888" s="94" t="str">
        <f aca="false">IF(AF888&lt;&gt;"",VLOOKUP(AF888,$B$5:$L$106,11,0),"")</f>
        <v/>
      </c>
      <c r="AH888" s="88"/>
      <c r="AI888" s="52" t="str">
        <f aca="false">IF(ISERR(VALUE(MID(AD888,1,3))),"",VALUE(MID(VLOOKUP(VALUE(MID(AD888,1,3)),$P$5:$W$120,6,0),1,3)))</f>
        <v/>
      </c>
      <c r="AJ888" s="94" t="str">
        <f aca="false">IF(AI888&lt;&gt;"",VLOOKUP(AI888,$B$5:$L$106,11,0),"")</f>
        <v/>
      </c>
      <c r="AK888" s="102" t="n">
        <f aca="false">AH888</f>
        <v>0</v>
      </c>
      <c r="AM888" s="103" t="n">
        <f aca="false">IF(AG888=$AM$3,IF($AM$4="借方残",AH888+AM537,AM537-AH888),IF(AJ888=$AM$3,IF($AM$4="借方残",AM537-AK888,AK888+AM537),AM537))</f>
        <v>0</v>
      </c>
      <c r="AO888" s="105" t="str">
        <f aca="false">IF($AO$3="","",IF(OR(AG888=$AO$3,AJ888=$AO$3),1,""))</f>
        <v/>
      </c>
      <c r="AP888" s="105" t="str">
        <f aca="false">IF(AO888=1,COUNTIF($AO$6:AO888,"=1"),"")</f>
        <v/>
      </c>
      <c r="AQ888" s="106" t="str">
        <f aca="false">IF($AO$3="","",IF(AG888=$AO$3,"借",IF(AJ888=$AO$3,"貸","")))</f>
        <v/>
      </c>
    </row>
    <row r="889" customFormat="false" ht="12" hidden="false" customHeight="false" outlineLevel="0" collapsed="false">
      <c r="AA889" s="52" t="n">
        <v>884</v>
      </c>
      <c r="AC889" s="52"/>
      <c r="AD889" s="94" t="str">
        <f aca="false">IF(AC889&lt;&gt;"",VLOOKUP(AC889,$P$5:W$120,8,0),"")</f>
        <v/>
      </c>
      <c r="AF889" s="52" t="str">
        <f aca="false">IF(ISERROR(VALUE(MID(AD889,1,3))),"",VALUE(MID(VLOOKUP(VALUE(MID(AD889,1,3)),$P$5:$W$120,4,0),1,3)))</f>
        <v/>
      </c>
      <c r="AG889" s="94" t="str">
        <f aca="false">IF(AF889&lt;&gt;"",VLOOKUP(AF889,$B$5:$L$106,11,0),"")</f>
        <v/>
      </c>
      <c r="AH889" s="88"/>
      <c r="AI889" s="52" t="str">
        <f aca="false">IF(ISERR(VALUE(MID(AD889,1,3))),"",VALUE(MID(VLOOKUP(VALUE(MID(AD889,1,3)),$P$5:$W$120,6,0),1,3)))</f>
        <v/>
      </c>
      <c r="AJ889" s="94" t="str">
        <f aca="false">IF(AI889&lt;&gt;"",VLOOKUP(AI889,$B$5:$L$106,11,0),"")</f>
        <v/>
      </c>
      <c r="AK889" s="102" t="n">
        <f aca="false">AH889</f>
        <v>0</v>
      </c>
      <c r="AM889" s="103" t="n">
        <f aca="false">IF(AG889=$AM$3,IF($AM$4="借方残",AH889+AM538,AM538-AH889),IF(AJ889=$AM$3,IF($AM$4="借方残",AM538-AK889,AK889+AM538),AM538))</f>
        <v>0</v>
      </c>
      <c r="AO889" s="105" t="str">
        <f aca="false">IF($AO$3="","",IF(OR(AG889=$AO$3,AJ889=$AO$3),1,""))</f>
        <v/>
      </c>
      <c r="AP889" s="105" t="str">
        <f aca="false">IF(AO889=1,COUNTIF($AO$6:AO889,"=1"),"")</f>
        <v/>
      </c>
      <c r="AQ889" s="106" t="str">
        <f aca="false">IF($AO$3="","",IF(AG889=$AO$3,"借",IF(AJ889=$AO$3,"貸","")))</f>
        <v/>
      </c>
    </row>
    <row r="890" customFormat="false" ht="12" hidden="false" customHeight="false" outlineLevel="0" collapsed="false">
      <c r="AA890" s="52" t="n">
        <v>885</v>
      </c>
      <c r="AC890" s="52"/>
      <c r="AD890" s="94" t="str">
        <f aca="false">IF(AC890&lt;&gt;"",VLOOKUP(AC890,$P$5:W$120,8,0),"")</f>
        <v/>
      </c>
      <c r="AF890" s="52" t="str">
        <f aca="false">IF(ISERROR(VALUE(MID(AD890,1,3))),"",VALUE(MID(VLOOKUP(VALUE(MID(AD890,1,3)),$P$5:$W$120,4,0),1,3)))</f>
        <v/>
      </c>
      <c r="AG890" s="94" t="str">
        <f aca="false">IF(AF890&lt;&gt;"",VLOOKUP(AF890,$B$5:$L$106,11,0),"")</f>
        <v/>
      </c>
      <c r="AH890" s="88"/>
      <c r="AI890" s="52" t="str">
        <f aca="false">IF(ISERR(VALUE(MID(AD890,1,3))),"",VALUE(MID(VLOOKUP(VALUE(MID(AD890,1,3)),$P$5:$W$120,6,0),1,3)))</f>
        <v/>
      </c>
      <c r="AJ890" s="94" t="str">
        <f aca="false">IF(AI890&lt;&gt;"",VLOOKUP(AI890,$B$5:$L$106,11,0),"")</f>
        <v/>
      </c>
      <c r="AK890" s="102" t="n">
        <f aca="false">AH890</f>
        <v>0</v>
      </c>
      <c r="AM890" s="103" t="n">
        <f aca="false">IF(AG890=$AM$3,IF($AM$4="借方残",AH890+AM539,AM539-AH890),IF(AJ890=$AM$3,IF($AM$4="借方残",AM539-AK890,AK890+AM539),AM539))</f>
        <v>0</v>
      </c>
      <c r="AO890" s="105" t="str">
        <f aca="false">IF($AO$3="","",IF(OR(AG890=$AO$3,AJ890=$AO$3),1,""))</f>
        <v/>
      </c>
      <c r="AP890" s="105" t="str">
        <f aca="false">IF(AO890=1,COUNTIF($AO$6:AO890,"=1"),"")</f>
        <v/>
      </c>
      <c r="AQ890" s="106" t="str">
        <f aca="false">IF($AO$3="","",IF(AG890=$AO$3,"借",IF(AJ890=$AO$3,"貸","")))</f>
        <v/>
      </c>
    </row>
    <row r="891" customFormat="false" ht="12" hidden="false" customHeight="false" outlineLevel="0" collapsed="false">
      <c r="AA891" s="52" t="n">
        <v>886</v>
      </c>
      <c r="AC891" s="52"/>
      <c r="AD891" s="94" t="str">
        <f aca="false">IF(AC891&lt;&gt;"",VLOOKUP(AC891,$P$5:W$120,8,0),"")</f>
        <v/>
      </c>
      <c r="AF891" s="52" t="str">
        <f aca="false">IF(ISERROR(VALUE(MID(AD891,1,3))),"",VALUE(MID(VLOOKUP(VALUE(MID(AD891,1,3)),$P$5:$W$120,4,0),1,3)))</f>
        <v/>
      </c>
      <c r="AG891" s="94" t="str">
        <f aca="false">IF(AF891&lt;&gt;"",VLOOKUP(AF891,$B$5:$L$106,11,0),"")</f>
        <v/>
      </c>
      <c r="AH891" s="88"/>
      <c r="AI891" s="52" t="str">
        <f aca="false">IF(ISERR(VALUE(MID(AD891,1,3))),"",VALUE(MID(VLOOKUP(VALUE(MID(AD891,1,3)),$P$5:$W$120,6,0),1,3)))</f>
        <v/>
      </c>
      <c r="AJ891" s="94" t="str">
        <f aca="false">IF(AI891&lt;&gt;"",VLOOKUP(AI891,$B$5:$L$106,11,0),"")</f>
        <v/>
      </c>
      <c r="AK891" s="102" t="n">
        <f aca="false">AH891</f>
        <v>0</v>
      </c>
      <c r="AM891" s="103" t="n">
        <f aca="false">IF(AG891=$AM$3,IF($AM$4="借方残",AH891+AM540,AM540-AH891),IF(AJ891=$AM$3,IF($AM$4="借方残",AM540-AK891,AK891+AM540),AM540))</f>
        <v>0</v>
      </c>
      <c r="AO891" s="105" t="str">
        <f aca="false">IF($AO$3="","",IF(OR(AG891=$AO$3,AJ891=$AO$3),1,""))</f>
        <v/>
      </c>
      <c r="AP891" s="105" t="str">
        <f aca="false">IF(AO891=1,COUNTIF($AO$6:AO891,"=1"),"")</f>
        <v/>
      </c>
      <c r="AQ891" s="106" t="str">
        <f aca="false">IF($AO$3="","",IF(AG891=$AO$3,"借",IF(AJ891=$AO$3,"貸","")))</f>
        <v/>
      </c>
    </row>
    <row r="892" customFormat="false" ht="12" hidden="false" customHeight="false" outlineLevel="0" collapsed="false">
      <c r="AA892" s="52" t="n">
        <v>887</v>
      </c>
      <c r="AC892" s="52"/>
      <c r="AD892" s="94" t="str">
        <f aca="false">IF(AC892&lt;&gt;"",VLOOKUP(AC892,$P$5:W$120,8,0),"")</f>
        <v/>
      </c>
      <c r="AF892" s="52" t="str">
        <f aca="false">IF(ISERROR(VALUE(MID(AD892,1,3))),"",VALUE(MID(VLOOKUP(VALUE(MID(AD892,1,3)),$P$5:$W$120,4,0),1,3)))</f>
        <v/>
      </c>
      <c r="AG892" s="94" t="str">
        <f aca="false">IF(AF892&lt;&gt;"",VLOOKUP(AF892,$B$5:$L$106,11,0),"")</f>
        <v/>
      </c>
      <c r="AH892" s="88"/>
      <c r="AI892" s="52" t="str">
        <f aca="false">IF(ISERR(VALUE(MID(AD892,1,3))),"",VALUE(MID(VLOOKUP(VALUE(MID(AD892,1,3)),$P$5:$W$120,6,0),1,3)))</f>
        <v/>
      </c>
      <c r="AJ892" s="94" t="str">
        <f aca="false">IF(AI892&lt;&gt;"",VLOOKUP(AI892,$B$5:$L$106,11,0),"")</f>
        <v/>
      </c>
      <c r="AK892" s="102" t="n">
        <f aca="false">AH892</f>
        <v>0</v>
      </c>
      <c r="AM892" s="103" t="n">
        <f aca="false">IF(AG892=$AM$3,IF($AM$4="借方残",AH892+AM541,AM541-AH892),IF(AJ892=$AM$3,IF($AM$4="借方残",AM541-AK892,AK892+AM541),AM541))</f>
        <v>0</v>
      </c>
      <c r="AO892" s="105" t="str">
        <f aca="false">IF($AO$3="","",IF(OR(AG892=$AO$3,AJ892=$AO$3),1,""))</f>
        <v/>
      </c>
      <c r="AP892" s="105" t="str">
        <f aca="false">IF(AO892=1,COUNTIF($AO$6:AO892,"=1"),"")</f>
        <v/>
      </c>
      <c r="AQ892" s="106" t="str">
        <f aca="false">IF($AO$3="","",IF(AG892=$AO$3,"借",IF(AJ892=$AO$3,"貸","")))</f>
        <v/>
      </c>
    </row>
    <row r="893" customFormat="false" ht="12" hidden="false" customHeight="false" outlineLevel="0" collapsed="false">
      <c r="AA893" s="52" t="n">
        <v>888</v>
      </c>
      <c r="AC893" s="52"/>
      <c r="AD893" s="94" t="str">
        <f aca="false">IF(AC893&lt;&gt;"",VLOOKUP(AC893,$P$5:W$120,8,0),"")</f>
        <v/>
      </c>
      <c r="AF893" s="52" t="str">
        <f aca="false">IF(ISERROR(VALUE(MID(AD893,1,3))),"",VALUE(MID(VLOOKUP(VALUE(MID(AD893,1,3)),$P$5:$W$120,4,0),1,3)))</f>
        <v/>
      </c>
      <c r="AG893" s="94" t="str">
        <f aca="false">IF(AF893&lt;&gt;"",VLOOKUP(AF893,$B$5:$L$106,11,0),"")</f>
        <v/>
      </c>
      <c r="AH893" s="88"/>
      <c r="AI893" s="52" t="str">
        <f aca="false">IF(ISERR(VALUE(MID(AD893,1,3))),"",VALUE(MID(VLOOKUP(VALUE(MID(AD893,1,3)),$P$5:$W$120,6,0),1,3)))</f>
        <v/>
      </c>
      <c r="AJ893" s="94" t="str">
        <f aca="false">IF(AI893&lt;&gt;"",VLOOKUP(AI893,$B$5:$L$106,11,0),"")</f>
        <v/>
      </c>
      <c r="AK893" s="102" t="n">
        <f aca="false">AH893</f>
        <v>0</v>
      </c>
      <c r="AM893" s="103" t="n">
        <f aca="false">IF(AG893=$AM$3,IF($AM$4="借方残",AH893+AM542,AM542-AH893),IF(AJ893=$AM$3,IF($AM$4="借方残",AM542-AK893,AK893+AM542),AM542))</f>
        <v>0</v>
      </c>
      <c r="AO893" s="105" t="str">
        <f aca="false">IF($AO$3="","",IF(OR(AG893=$AO$3,AJ893=$AO$3),1,""))</f>
        <v/>
      </c>
      <c r="AP893" s="105" t="str">
        <f aca="false">IF(AO893=1,COUNTIF($AO$6:AO893,"=1"),"")</f>
        <v/>
      </c>
      <c r="AQ893" s="106" t="str">
        <f aca="false">IF($AO$3="","",IF(AG893=$AO$3,"借",IF(AJ893=$AO$3,"貸","")))</f>
        <v/>
      </c>
    </row>
    <row r="894" customFormat="false" ht="12" hidden="false" customHeight="false" outlineLevel="0" collapsed="false">
      <c r="AA894" s="52" t="n">
        <v>889</v>
      </c>
      <c r="AC894" s="52"/>
      <c r="AD894" s="94" t="str">
        <f aca="false">IF(AC894&lt;&gt;"",VLOOKUP(AC894,$P$5:W$120,8,0),"")</f>
        <v/>
      </c>
      <c r="AF894" s="52" t="str">
        <f aca="false">IF(ISERROR(VALUE(MID(AD894,1,3))),"",VALUE(MID(VLOOKUP(VALUE(MID(AD894,1,3)),$P$5:$W$120,4,0),1,3)))</f>
        <v/>
      </c>
      <c r="AG894" s="94" t="str">
        <f aca="false">IF(AF894&lt;&gt;"",VLOOKUP(AF894,$B$5:$L$106,11,0),"")</f>
        <v/>
      </c>
      <c r="AH894" s="88"/>
      <c r="AI894" s="52" t="str">
        <f aca="false">IF(ISERR(VALUE(MID(AD894,1,3))),"",VALUE(MID(VLOOKUP(VALUE(MID(AD894,1,3)),$P$5:$W$120,6,0),1,3)))</f>
        <v/>
      </c>
      <c r="AJ894" s="94" t="str">
        <f aca="false">IF(AI894&lt;&gt;"",VLOOKUP(AI894,$B$5:$L$106,11,0),"")</f>
        <v/>
      </c>
      <c r="AK894" s="102" t="n">
        <f aca="false">AH894</f>
        <v>0</v>
      </c>
      <c r="AM894" s="103" t="n">
        <f aca="false">IF(AG894=$AM$3,IF($AM$4="借方残",AH894+AM543,AM543-AH894),IF(AJ894=$AM$3,IF($AM$4="借方残",AM543-AK894,AK894+AM543),AM543))</f>
        <v>0</v>
      </c>
      <c r="AO894" s="105" t="str">
        <f aca="false">IF($AO$3="","",IF(OR(AG894=$AO$3,AJ894=$AO$3),1,""))</f>
        <v/>
      </c>
      <c r="AP894" s="105" t="str">
        <f aca="false">IF(AO894=1,COUNTIF($AO$6:AO894,"=1"),"")</f>
        <v/>
      </c>
      <c r="AQ894" s="106" t="str">
        <f aca="false">IF($AO$3="","",IF(AG894=$AO$3,"借",IF(AJ894=$AO$3,"貸","")))</f>
        <v/>
      </c>
    </row>
    <row r="895" customFormat="false" ht="12" hidden="false" customHeight="false" outlineLevel="0" collapsed="false">
      <c r="AA895" s="52" t="n">
        <v>890</v>
      </c>
      <c r="AC895" s="52"/>
      <c r="AD895" s="94" t="str">
        <f aca="false">IF(AC895&lt;&gt;"",VLOOKUP(AC895,$P$5:W$120,8,0),"")</f>
        <v/>
      </c>
      <c r="AF895" s="52" t="str">
        <f aca="false">IF(ISERROR(VALUE(MID(AD895,1,3))),"",VALUE(MID(VLOOKUP(VALUE(MID(AD895,1,3)),$P$5:$W$120,4,0),1,3)))</f>
        <v/>
      </c>
      <c r="AG895" s="94" t="str">
        <f aca="false">IF(AF895&lt;&gt;"",VLOOKUP(AF895,$B$5:$L$106,11,0),"")</f>
        <v/>
      </c>
      <c r="AH895" s="88"/>
      <c r="AI895" s="52" t="str">
        <f aca="false">IF(ISERR(VALUE(MID(AD895,1,3))),"",VALUE(MID(VLOOKUP(VALUE(MID(AD895,1,3)),$P$5:$W$120,6,0),1,3)))</f>
        <v/>
      </c>
      <c r="AJ895" s="94" t="str">
        <f aca="false">IF(AI895&lt;&gt;"",VLOOKUP(AI895,$B$5:$L$106,11,0),"")</f>
        <v/>
      </c>
      <c r="AK895" s="102" t="n">
        <f aca="false">AH895</f>
        <v>0</v>
      </c>
      <c r="AM895" s="103" t="n">
        <f aca="false">IF(AG895=$AM$3,IF($AM$4="借方残",AH895+AM544,AM544-AH895),IF(AJ895=$AM$3,IF($AM$4="借方残",AM544-AK895,AK895+AM544),AM544))</f>
        <v>0</v>
      </c>
      <c r="AO895" s="105" t="str">
        <f aca="false">IF($AO$3="","",IF(OR(AG895=$AO$3,AJ895=$AO$3),1,""))</f>
        <v/>
      </c>
      <c r="AP895" s="105" t="str">
        <f aca="false">IF(AO895=1,COUNTIF($AO$6:AO895,"=1"),"")</f>
        <v/>
      </c>
      <c r="AQ895" s="106" t="str">
        <f aca="false">IF($AO$3="","",IF(AG895=$AO$3,"借",IF(AJ895=$AO$3,"貸","")))</f>
        <v/>
      </c>
    </row>
    <row r="896" customFormat="false" ht="12" hidden="false" customHeight="false" outlineLevel="0" collapsed="false">
      <c r="AA896" s="52" t="n">
        <v>891</v>
      </c>
      <c r="AC896" s="52"/>
      <c r="AD896" s="94" t="str">
        <f aca="false">IF(AC896&lt;&gt;"",VLOOKUP(AC896,$P$5:W$120,8,0),"")</f>
        <v/>
      </c>
      <c r="AF896" s="52" t="str">
        <f aca="false">IF(ISERROR(VALUE(MID(AD896,1,3))),"",VALUE(MID(VLOOKUP(VALUE(MID(AD896,1,3)),$P$5:$W$120,4,0),1,3)))</f>
        <v/>
      </c>
      <c r="AG896" s="94" t="str">
        <f aca="false">IF(AF896&lt;&gt;"",VLOOKUP(AF896,$B$5:$L$106,11,0),"")</f>
        <v/>
      </c>
      <c r="AH896" s="88"/>
      <c r="AI896" s="52" t="str">
        <f aca="false">IF(ISERR(VALUE(MID(AD896,1,3))),"",VALUE(MID(VLOOKUP(VALUE(MID(AD896,1,3)),$P$5:$W$120,6,0),1,3)))</f>
        <v/>
      </c>
      <c r="AJ896" s="94" t="str">
        <f aca="false">IF(AI896&lt;&gt;"",VLOOKUP(AI896,$B$5:$L$106,11,0),"")</f>
        <v/>
      </c>
      <c r="AK896" s="102" t="n">
        <f aca="false">AH896</f>
        <v>0</v>
      </c>
      <c r="AM896" s="103" t="n">
        <f aca="false">IF(AG896=$AM$3,IF($AM$4="借方残",AH896+AM545,AM545-AH896),IF(AJ896=$AM$3,IF($AM$4="借方残",AM545-AK896,AK896+AM545),AM545))</f>
        <v>0</v>
      </c>
      <c r="AO896" s="105" t="str">
        <f aca="false">IF($AO$3="","",IF(OR(AG896=$AO$3,AJ896=$AO$3),1,""))</f>
        <v/>
      </c>
      <c r="AP896" s="105" t="str">
        <f aca="false">IF(AO896=1,COUNTIF($AO$6:AO896,"=1"),"")</f>
        <v/>
      </c>
      <c r="AQ896" s="106" t="str">
        <f aca="false">IF($AO$3="","",IF(AG896=$AO$3,"借",IF(AJ896=$AO$3,"貸","")))</f>
        <v/>
      </c>
    </row>
    <row r="897" customFormat="false" ht="12" hidden="false" customHeight="false" outlineLevel="0" collapsed="false">
      <c r="AA897" s="52" t="n">
        <v>892</v>
      </c>
      <c r="AC897" s="52"/>
      <c r="AD897" s="94" t="str">
        <f aca="false">IF(AC897&lt;&gt;"",VLOOKUP(AC897,$P$5:W$120,8,0),"")</f>
        <v/>
      </c>
      <c r="AF897" s="52" t="str">
        <f aca="false">IF(ISERROR(VALUE(MID(AD897,1,3))),"",VALUE(MID(VLOOKUP(VALUE(MID(AD897,1,3)),$P$5:$W$120,4,0),1,3)))</f>
        <v/>
      </c>
      <c r="AG897" s="94" t="str">
        <f aca="false">IF(AF897&lt;&gt;"",VLOOKUP(AF897,$B$5:$L$106,11,0),"")</f>
        <v/>
      </c>
      <c r="AH897" s="88"/>
      <c r="AI897" s="52" t="str">
        <f aca="false">IF(ISERR(VALUE(MID(AD897,1,3))),"",VALUE(MID(VLOOKUP(VALUE(MID(AD897,1,3)),$P$5:$W$120,6,0),1,3)))</f>
        <v/>
      </c>
      <c r="AJ897" s="94" t="str">
        <f aca="false">IF(AI897&lt;&gt;"",VLOOKUP(AI897,$B$5:$L$106,11,0),"")</f>
        <v/>
      </c>
      <c r="AK897" s="102" t="n">
        <f aca="false">AH897</f>
        <v>0</v>
      </c>
      <c r="AM897" s="103" t="n">
        <f aca="false">IF(AG897=$AM$3,IF($AM$4="借方残",AH897+AM546,AM546-AH897),IF(AJ897=$AM$3,IF($AM$4="借方残",AM546-AK897,AK897+AM546),AM546))</f>
        <v>0</v>
      </c>
      <c r="AO897" s="105" t="str">
        <f aca="false">IF($AO$3="","",IF(OR(AG897=$AO$3,AJ897=$AO$3),1,""))</f>
        <v/>
      </c>
      <c r="AP897" s="105" t="str">
        <f aca="false">IF(AO897=1,COUNTIF($AO$6:AO897,"=1"),"")</f>
        <v/>
      </c>
      <c r="AQ897" s="106" t="str">
        <f aca="false">IF($AO$3="","",IF(AG897=$AO$3,"借",IF(AJ897=$AO$3,"貸","")))</f>
        <v/>
      </c>
    </row>
    <row r="898" customFormat="false" ht="12" hidden="false" customHeight="false" outlineLevel="0" collapsed="false">
      <c r="AA898" s="52" t="n">
        <v>893</v>
      </c>
      <c r="AC898" s="52"/>
      <c r="AD898" s="94" t="str">
        <f aca="false">IF(AC898&lt;&gt;"",VLOOKUP(AC898,$P$5:W$120,8,0),"")</f>
        <v/>
      </c>
      <c r="AF898" s="52" t="str">
        <f aca="false">IF(ISERROR(VALUE(MID(AD898,1,3))),"",VALUE(MID(VLOOKUP(VALUE(MID(AD898,1,3)),$P$5:$W$120,4,0),1,3)))</f>
        <v/>
      </c>
      <c r="AG898" s="94" t="str">
        <f aca="false">IF(AF898&lt;&gt;"",VLOOKUP(AF898,$B$5:$L$106,11,0),"")</f>
        <v/>
      </c>
      <c r="AH898" s="88"/>
      <c r="AI898" s="52" t="str">
        <f aca="false">IF(ISERR(VALUE(MID(AD898,1,3))),"",VALUE(MID(VLOOKUP(VALUE(MID(AD898,1,3)),$P$5:$W$120,6,0),1,3)))</f>
        <v/>
      </c>
      <c r="AJ898" s="94" t="str">
        <f aca="false">IF(AI898&lt;&gt;"",VLOOKUP(AI898,$B$5:$L$106,11,0),"")</f>
        <v/>
      </c>
      <c r="AK898" s="102" t="n">
        <f aca="false">AH898</f>
        <v>0</v>
      </c>
      <c r="AM898" s="103" t="n">
        <f aca="false">IF(AG898=$AM$3,IF($AM$4="借方残",AH898+AM547,AM547-AH898),IF(AJ898=$AM$3,IF($AM$4="借方残",AM547-AK898,AK898+AM547),AM547))</f>
        <v>0</v>
      </c>
      <c r="AO898" s="105" t="str">
        <f aca="false">IF($AO$3="","",IF(OR(AG898=$AO$3,AJ898=$AO$3),1,""))</f>
        <v/>
      </c>
      <c r="AP898" s="105" t="str">
        <f aca="false">IF(AO898=1,COUNTIF($AO$6:AO898,"=1"),"")</f>
        <v/>
      </c>
      <c r="AQ898" s="106" t="str">
        <f aca="false">IF($AO$3="","",IF(AG898=$AO$3,"借",IF(AJ898=$AO$3,"貸","")))</f>
        <v/>
      </c>
    </row>
    <row r="899" customFormat="false" ht="12" hidden="false" customHeight="false" outlineLevel="0" collapsed="false">
      <c r="AA899" s="52" t="n">
        <v>894</v>
      </c>
      <c r="AC899" s="52"/>
      <c r="AD899" s="94" t="str">
        <f aca="false">IF(AC899&lt;&gt;"",VLOOKUP(AC899,$P$5:W$120,8,0),"")</f>
        <v/>
      </c>
      <c r="AF899" s="52" t="str">
        <f aca="false">IF(ISERROR(VALUE(MID(AD899,1,3))),"",VALUE(MID(VLOOKUP(VALUE(MID(AD899,1,3)),$P$5:$W$120,4,0),1,3)))</f>
        <v/>
      </c>
      <c r="AG899" s="94" t="str">
        <f aca="false">IF(AF899&lt;&gt;"",VLOOKUP(AF899,$B$5:$L$106,11,0),"")</f>
        <v/>
      </c>
      <c r="AH899" s="88"/>
      <c r="AI899" s="52" t="str">
        <f aca="false">IF(ISERR(VALUE(MID(AD899,1,3))),"",VALUE(MID(VLOOKUP(VALUE(MID(AD899,1,3)),$P$5:$W$120,6,0),1,3)))</f>
        <v/>
      </c>
      <c r="AJ899" s="94" t="str">
        <f aca="false">IF(AI899&lt;&gt;"",VLOOKUP(AI899,$B$5:$L$106,11,0),"")</f>
        <v/>
      </c>
      <c r="AK899" s="102" t="n">
        <f aca="false">AH899</f>
        <v>0</v>
      </c>
      <c r="AM899" s="103" t="n">
        <f aca="false">IF(AG899=$AM$3,IF($AM$4="借方残",AH899+AM548,AM548-AH899),IF(AJ899=$AM$3,IF($AM$4="借方残",AM548-AK899,AK899+AM548),AM548))</f>
        <v>0</v>
      </c>
      <c r="AO899" s="105" t="str">
        <f aca="false">IF($AO$3="","",IF(OR(AG899=$AO$3,AJ899=$AO$3),1,""))</f>
        <v/>
      </c>
      <c r="AP899" s="105" t="str">
        <f aca="false">IF(AO899=1,COUNTIF($AO$6:AO899,"=1"),"")</f>
        <v/>
      </c>
      <c r="AQ899" s="106" t="str">
        <f aca="false">IF($AO$3="","",IF(AG899=$AO$3,"借",IF(AJ899=$AO$3,"貸","")))</f>
        <v/>
      </c>
    </row>
    <row r="900" customFormat="false" ht="12" hidden="false" customHeight="false" outlineLevel="0" collapsed="false">
      <c r="AA900" s="52" t="n">
        <v>895</v>
      </c>
      <c r="AC900" s="52"/>
      <c r="AD900" s="94" t="str">
        <f aca="false">IF(AC900&lt;&gt;"",VLOOKUP(AC900,$P$5:W$120,8,0),"")</f>
        <v/>
      </c>
      <c r="AF900" s="52" t="str">
        <f aca="false">IF(ISERROR(VALUE(MID(AD900,1,3))),"",VALUE(MID(VLOOKUP(VALUE(MID(AD900,1,3)),$P$5:$W$120,4,0),1,3)))</f>
        <v/>
      </c>
      <c r="AG900" s="94" t="str">
        <f aca="false">IF(AF900&lt;&gt;"",VLOOKUP(AF900,$B$5:$L$106,11,0),"")</f>
        <v/>
      </c>
      <c r="AH900" s="88"/>
      <c r="AI900" s="52" t="str">
        <f aca="false">IF(ISERR(VALUE(MID(AD900,1,3))),"",VALUE(MID(VLOOKUP(VALUE(MID(AD900,1,3)),$P$5:$W$120,6,0),1,3)))</f>
        <v/>
      </c>
      <c r="AJ900" s="94" t="str">
        <f aca="false">IF(AI900&lt;&gt;"",VLOOKUP(AI900,$B$5:$L$106,11,0),"")</f>
        <v/>
      </c>
      <c r="AK900" s="102" t="n">
        <f aca="false">AH900</f>
        <v>0</v>
      </c>
      <c r="AM900" s="103" t="n">
        <f aca="false">IF(AG900=$AM$3,IF($AM$4="借方残",AH900+AM549,AM549-AH900),IF(AJ900=$AM$3,IF($AM$4="借方残",AM549-AK900,AK900+AM549),AM549))</f>
        <v>0</v>
      </c>
      <c r="AO900" s="105" t="str">
        <f aca="false">IF($AO$3="","",IF(OR(AG900=$AO$3,AJ900=$AO$3),1,""))</f>
        <v/>
      </c>
      <c r="AP900" s="105" t="str">
        <f aca="false">IF(AO900=1,COUNTIF($AO$6:AO900,"=1"),"")</f>
        <v/>
      </c>
      <c r="AQ900" s="106" t="str">
        <f aca="false">IF($AO$3="","",IF(AG900=$AO$3,"借",IF(AJ900=$AO$3,"貸","")))</f>
        <v/>
      </c>
    </row>
    <row r="901" customFormat="false" ht="12" hidden="false" customHeight="false" outlineLevel="0" collapsed="false">
      <c r="AA901" s="52" t="n">
        <v>896</v>
      </c>
      <c r="AC901" s="52"/>
      <c r="AD901" s="94" t="str">
        <f aca="false">IF(AC901&lt;&gt;"",VLOOKUP(AC901,$P$5:W$120,8,0),"")</f>
        <v/>
      </c>
      <c r="AF901" s="52" t="str">
        <f aca="false">IF(ISERROR(VALUE(MID(AD901,1,3))),"",VALUE(MID(VLOOKUP(VALUE(MID(AD901,1,3)),$P$5:$W$120,4,0),1,3)))</f>
        <v/>
      </c>
      <c r="AG901" s="94" t="str">
        <f aca="false">IF(AF901&lt;&gt;"",VLOOKUP(AF901,$B$5:$L$106,11,0),"")</f>
        <v/>
      </c>
      <c r="AH901" s="88"/>
      <c r="AI901" s="52" t="str">
        <f aca="false">IF(ISERR(VALUE(MID(AD901,1,3))),"",VALUE(MID(VLOOKUP(VALUE(MID(AD901,1,3)),$P$5:$W$120,6,0),1,3)))</f>
        <v/>
      </c>
      <c r="AJ901" s="94" t="str">
        <f aca="false">IF(AI901&lt;&gt;"",VLOOKUP(AI901,$B$5:$L$106,11,0),"")</f>
        <v/>
      </c>
      <c r="AK901" s="102" t="n">
        <f aca="false">AH901</f>
        <v>0</v>
      </c>
      <c r="AM901" s="103" t="n">
        <f aca="false">IF(AG901=$AM$3,IF($AM$4="借方残",AH901+AM550,AM550-AH901),IF(AJ901=$AM$3,IF($AM$4="借方残",AM550-AK901,AK901+AM550),AM550))</f>
        <v>0</v>
      </c>
      <c r="AO901" s="105" t="str">
        <f aca="false">IF($AO$3="","",IF(OR(AG901=$AO$3,AJ901=$AO$3),1,""))</f>
        <v/>
      </c>
      <c r="AP901" s="105" t="str">
        <f aca="false">IF(AO901=1,COUNTIF($AO$6:AO901,"=1"),"")</f>
        <v/>
      </c>
      <c r="AQ901" s="106" t="str">
        <f aca="false">IF($AO$3="","",IF(AG901=$AO$3,"借",IF(AJ901=$AO$3,"貸","")))</f>
        <v/>
      </c>
    </row>
    <row r="902" customFormat="false" ht="12" hidden="false" customHeight="false" outlineLevel="0" collapsed="false">
      <c r="AA902" s="52" t="n">
        <v>897</v>
      </c>
      <c r="AC902" s="52"/>
      <c r="AD902" s="94" t="str">
        <f aca="false">IF(AC902&lt;&gt;"",VLOOKUP(AC902,$P$5:W$120,8,0),"")</f>
        <v/>
      </c>
      <c r="AF902" s="52" t="str">
        <f aca="false">IF(ISERROR(VALUE(MID(AD902,1,3))),"",VALUE(MID(VLOOKUP(VALUE(MID(AD902,1,3)),$P$5:$W$120,4,0),1,3)))</f>
        <v/>
      </c>
      <c r="AG902" s="94" t="str">
        <f aca="false">IF(AF902&lt;&gt;"",VLOOKUP(AF902,$B$5:$L$106,11,0),"")</f>
        <v/>
      </c>
      <c r="AH902" s="88"/>
      <c r="AI902" s="52" t="str">
        <f aca="false">IF(ISERR(VALUE(MID(AD902,1,3))),"",VALUE(MID(VLOOKUP(VALUE(MID(AD902,1,3)),$P$5:$W$120,6,0),1,3)))</f>
        <v/>
      </c>
      <c r="AJ902" s="94" t="str">
        <f aca="false">IF(AI902&lt;&gt;"",VLOOKUP(AI902,$B$5:$L$106,11,0),"")</f>
        <v/>
      </c>
      <c r="AK902" s="102" t="n">
        <f aca="false">AH902</f>
        <v>0</v>
      </c>
      <c r="AM902" s="103" t="n">
        <f aca="false">IF(AG902=$AM$3,IF($AM$4="借方残",AH902+AM551,AM551-AH902),IF(AJ902=$AM$3,IF($AM$4="借方残",AM551-AK902,AK902+AM551),AM551))</f>
        <v>0</v>
      </c>
      <c r="AO902" s="105" t="str">
        <f aca="false">IF($AO$3="","",IF(OR(AG902=$AO$3,AJ902=$AO$3),1,""))</f>
        <v/>
      </c>
      <c r="AP902" s="105" t="str">
        <f aca="false">IF(AO902=1,COUNTIF($AO$6:AO902,"=1"),"")</f>
        <v/>
      </c>
      <c r="AQ902" s="106" t="str">
        <f aca="false">IF($AO$3="","",IF(AG902=$AO$3,"借",IF(AJ902=$AO$3,"貸","")))</f>
        <v/>
      </c>
    </row>
    <row r="903" customFormat="false" ht="12" hidden="false" customHeight="false" outlineLevel="0" collapsed="false">
      <c r="AA903" s="52" t="n">
        <v>898</v>
      </c>
      <c r="AC903" s="52"/>
      <c r="AD903" s="94" t="str">
        <f aca="false">IF(AC903&lt;&gt;"",VLOOKUP(AC903,$P$5:W$120,8,0),"")</f>
        <v/>
      </c>
      <c r="AF903" s="52" t="str">
        <f aca="false">IF(ISERROR(VALUE(MID(AD903,1,3))),"",VALUE(MID(VLOOKUP(VALUE(MID(AD903,1,3)),$P$5:$W$120,4,0),1,3)))</f>
        <v/>
      </c>
      <c r="AG903" s="94" t="str">
        <f aca="false">IF(AF903&lt;&gt;"",VLOOKUP(AF903,$B$5:$L$106,11,0),"")</f>
        <v/>
      </c>
      <c r="AH903" s="88"/>
      <c r="AI903" s="52" t="str">
        <f aca="false">IF(ISERR(VALUE(MID(AD903,1,3))),"",VALUE(MID(VLOOKUP(VALUE(MID(AD903,1,3)),$P$5:$W$120,6,0),1,3)))</f>
        <v/>
      </c>
      <c r="AJ903" s="94" t="str">
        <f aca="false">IF(AI903&lt;&gt;"",VLOOKUP(AI903,$B$5:$L$106,11,0),"")</f>
        <v/>
      </c>
      <c r="AK903" s="102" t="n">
        <f aca="false">AH903</f>
        <v>0</v>
      </c>
      <c r="AM903" s="103" t="n">
        <f aca="false">IF(AG903=$AM$3,IF($AM$4="借方残",AH903+AM552,AM552-AH903),IF(AJ903=$AM$3,IF($AM$4="借方残",AM552-AK903,AK903+AM552),AM552))</f>
        <v>0</v>
      </c>
      <c r="AO903" s="105" t="str">
        <f aca="false">IF($AO$3="","",IF(OR(AG903=$AO$3,AJ903=$AO$3),1,""))</f>
        <v/>
      </c>
      <c r="AP903" s="105" t="str">
        <f aca="false">IF(AO903=1,COUNTIF($AO$6:AO903,"=1"),"")</f>
        <v/>
      </c>
      <c r="AQ903" s="106" t="str">
        <f aca="false">IF($AO$3="","",IF(AG903=$AO$3,"借",IF(AJ903=$AO$3,"貸","")))</f>
        <v/>
      </c>
    </row>
    <row r="904" customFormat="false" ht="12" hidden="false" customHeight="false" outlineLevel="0" collapsed="false">
      <c r="AA904" s="52" t="n">
        <v>899</v>
      </c>
      <c r="AC904" s="52"/>
      <c r="AD904" s="94" t="str">
        <f aca="false">IF(AC904&lt;&gt;"",VLOOKUP(AC904,$P$5:W$120,8,0),"")</f>
        <v/>
      </c>
      <c r="AF904" s="52" t="str">
        <f aca="false">IF(ISERROR(VALUE(MID(AD904,1,3))),"",VALUE(MID(VLOOKUP(VALUE(MID(AD904,1,3)),$P$5:$W$120,4,0),1,3)))</f>
        <v/>
      </c>
      <c r="AG904" s="94" t="str">
        <f aca="false">IF(AF904&lt;&gt;"",VLOOKUP(AF904,$B$5:$L$106,11,0),"")</f>
        <v/>
      </c>
      <c r="AH904" s="88"/>
      <c r="AI904" s="52" t="str">
        <f aca="false">IF(ISERR(VALUE(MID(AD904,1,3))),"",VALUE(MID(VLOOKUP(VALUE(MID(AD904,1,3)),$P$5:$W$120,6,0),1,3)))</f>
        <v/>
      </c>
      <c r="AJ904" s="94" t="str">
        <f aca="false">IF(AI904&lt;&gt;"",VLOOKUP(AI904,$B$5:$L$106,11,0),"")</f>
        <v/>
      </c>
      <c r="AK904" s="102" t="n">
        <f aca="false">AH904</f>
        <v>0</v>
      </c>
      <c r="AM904" s="103" t="n">
        <f aca="false">IF(AG904=$AM$3,IF($AM$4="借方残",AH904+AM553,AM553-AH904),IF(AJ904=$AM$3,IF($AM$4="借方残",AM553-AK904,AK904+AM553),AM553))</f>
        <v>0</v>
      </c>
      <c r="AO904" s="105" t="str">
        <f aca="false">IF($AO$3="","",IF(OR(AG904=$AO$3,AJ904=$AO$3),1,""))</f>
        <v/>
      </c>
      <c r="AP904" s="105" t="str">
        <f aca="false">IF(AO904=1,COUNTIF($AO$6:AO904,"=1"),"")</f>
        <v/>
      </c>
      <c r="AQ904" s="106" t="str">
        <f aca="false">IF($AO$3="","",IF(AG904=$AO$3,"借",IF(AJ904=$AO$3,"貸","")))</f>
        <v/>
      </c>
    </row>
    <row r="905" customFormat="false" ht="12" hidden="false" customHeight="false" outlineLevel="0" collapsed="false">
      <c r="AA905" s="52" t="n">
        <v>900</v>
      </c>
      <c r="AC905" s="52"/>
      <c r="AD905" s="94" t="str">
        <f aca="false">IF(AC905&lt;&gt;"",VLOOKUP(AC905,$P$5:W$120,8,0),"")</f>
        <v/>
      </c>
      <c r="AF905" s="52" t="str">
        <f aca="false">IF(ISERROR(VALUE(MID(AD905,1,3))),"",VALUE(MID(VLOOKUP(VALUE(MID(AD905,1,3)),$P$5:$W$120,4,0),1,3)))</f>
        <v/>
      </c>
      <c r="AG905" s="94" t="str">
        <f aca="false">IF(AF905&lt;&gt;"",VLOOKUP(AF905,$B$5:$L$106,11,0),"")</f>
        <v/>
      </c>
      <c r="AH905" s="88"/>
      <c r="AI905" s="52" t="str">
        <f aca="false">IF(ISERR(VALUE(MID(AD905,1,3))),"",VALUE(MID(VLOOKUP(VALUE(MID(AD905,1,3)),$P$5:$W$120,6,0),1,3)))</f>
        <v/>
      </c>
      <c r="AJ905" s="94" t="str">
        <f aca="false">IF(AI905&lt;&gt;"",VLOOKUP(AI905,$B$5:$L$106,11,0),"")</f>
        <v/>
      </c>
      <c r="AK905" s="102" t="n">
        <f aca="false">AH905</f>
        <v>0</v>
      </c>
      <c r="AM905" s="103" t="n">
        <f aca="false">IF(AG905=$AM$3,IF($AM$4="借方残",AH905+AM554,AM554-AH905),IF(AJ905=$AM$3,IF($AM$4="借方残",AM554-AK905,AK905+AM554),AM554))</f>
        <v>0</v>
      </c>
      <c r="AO905" s="105" t="str">
        <f aca="false">IF($AO$3="","",IF(OR(AG905=$AO$3,AJ905=$AO$3),1,""))</f>
        <v/>
      </c>
      <c r="AP905" s="105" t="str">
        <f aca="false">IF(AO905=1,COUNTIF($AO$6:AO905,"=1"),"")</f>
        <v/>
      </c>
      <c r="AQ905" s="106" t="str">
        <f aca="false">IF($AO$3="","",IF(AG905=$AO$3,"借",IF(AJ905=$AO$3,"貸","")))</f>
        <v/>
      </c>
    </row>
    <row r="906" customFormat="false" ht="12" hidden="false" customHeight="false" outlineLevel="0" collapsed="false">
      <c r="AA906" s="52" t="n">
        <v>901</v>
      </c>
      <c r="AC906" s="52"/>
      <c r="AD906" s="94" t="str">
        <f aca="false">IF(AC906&lt;&gt;"",VLOOKUP(AC906,$P$5:W$120,8,0),"")</f>
        <v/>
      </c>
      <c r="AF906" s="52" t="str">
        <f aca="false">IF(ISERROR(VALUE(MID(AD906,1,3))),"",VALUE(MID(VLOOKUP(VALUE(MID(AD906,1,3)),$P$5:$W$120,4,0),1,3)))</f>
        <v/>
      </c>
      <c r="AG906" s="94" t="str">
        <f aca="false">IF(AF906&lt;&gt;"",VLOOKUP(AF906,$B$5:$L$106,11,0),"")</f>
        <v/>
      </c>
      <c r="AH906" s="88"/>
      <c r="AI906" s="52" t="str">
        <f aca="false">IF(ISERR(VALUE(MID(AD906,1,3))),"",VALUE(MID(VLOOKUP(VALUE(MID(AD906,1,3)),$P$5:$W$120,6,0),1,3)))</f>
        <v/>
      </c>
      <c r="AJ906" s="94" t="str">
        <f aca="false">IF(AI906&lt;&gt;"",VLOOKUP(AI906,$B$5:$L$106,11,0),"")</f>
        <v/>
      </c>
      <c r="AK906" s="102" t="n">
        <f aca="false">AH906</f>
        <v>0</v>
      </c>
      <c r="AM906" s="103" t="n">
        <f aca="false">IF(AG906=$AM$3,IF($AM$4="借方残",AH906+AM555,AM555-AH906),IF(AJ906=$AM$3,IF($AM$4="借方残",AM555-AK906,AK906+AM555),AM555))</f>
        <v>0</v>
      </c>
      <c r="AO906" s="105" t="str">
        <f aca="false">IF($AO$3="","",IF(OR(AG906=$AO$3,AJ906=$AO$3),1,""))</f>
        <v/>
      </c>
      <c r="AP906" s="105" t="str">
        <f aca="false">IF(AO906=1,COUNTIF($AO$6:AO906,"=1"),"")</f>
        <v/>
      </c>
      <c r="AQ906" s="106" t="str">
        <f aca="false">IF($AO$3="","",IF(AG906=$AO$3,"借",IF(AJ906=$AO$3,"貸","")))</f>
        <v/>
      </c>
    </row>
    <row r="907" customFormat="false" ht="12" hidden="false" customHeight="false" outlineLevel="0" collapsed="false">
      <c r="AA907" s="52" t="n">
        <v>902</v>
      </c>
      <c r="AC907" s="52"/>
      <c r="AD907" s="94" t="str">
        <f aca="false">IF(AC907&lt;&gt;"",VLOOKUP(AC907,$P$5:W$120,8,0),"")</f>
        <v/>
      </c>
      <c r="AF907" s="52" t="str">
        <f aca="false">IF(ISERROR(VALUE(MID(AD907,1,3))),"",VALUE(MID(VLOOKUP(VALUE(MID(AD907,1,3)),$P$5:$W$120,4,0),1,3)))</f>
        <v/>
      </c>
      <c r="AG907" s="94" t="str">
        <f aca="false">IF(AF907&lt;&gt;"",VLOOKUP(AF907,$B$5:$L$106,11,0),"")</f>
        <v/>
      </c>
      <c r="AH907" s="88"/>
      <c r="AI907" s="52" t="str">
        <f aca="false">IF(ISERR(VALUE(MID(AD907,1,3))),"",VALUE(MID(VLOOKUP(VALUE(MID(AD907,1,3)),$P$5:$W$120,6,0),1,3)))</f>
        <v/>
      </c>
      <c r="AJ907" s="94" t="str">
        <f aca="false">IF(AI907&lt;&gt;"",VLOOKUP(AI907,$B$5:$L$106,11,0),"")</f>
        <v/>
      </c>
      <c r="AK907" s="102" t="n">
        <f aca="false">AH907</f>
        <v>0</v>
      </c>
      <c r="AM907" s="103" t="n">
        <f aca="false">IF(AG907=$AM$3,IF($AM$4="借方残",AH907+AM556,AM556-AH907),IF(AJ907=$AM$3,IF($AM$4="借方残",AM556-AK907,AK907+AM556),AM556))</f>
        <v>0</v>
      </c>
      <c r="AO907" s="105" t="str">
        <f aca="false">IF($AO$3="","",IF(OR(AG907=$AO$3,AJ907=$AO$3),1,""))</f>
        <v/>
      </c>
      <c r="AP907" s="105" t="str">
        <f aca="false">IF(AO907=1,COUNTIF($AO$6:AO907,"=1"),"")</f>
        <v/>
      </c>
      <c r="AQ907" s="106" t="str">
        <f aca="false">IF($AO$3="","",IF(AG907=$AO$3,"借",IF(AJ907=$AO$3,"貸","")))</f>
        <v/>
      </c>
    </row>
    <row r="908" customFormat="false" ht="12" hidden="false" customHeight="false" outlineLevel="0" collapsed="false">
      <c r="AA908" s="52" t="n">
        <v>903</v>
      </c>
      <c r="AC908" s="52"/>
      <c r="AD908" s="94" t="str">
        <f aca="false">IF(AC908&lt;&gt;"",VLOOKUP(AC908,$P$5:W$120,8,0),"")</f>
        <v/>
      </c>
      <c r="AF908" s="52" t="str">
        <f aca="false">IF(ISERROR(VALUE(MID(AD908,1,3))),"",VALUE(MID(VLOOKUP(VALUE(MID(AD908,1,3)),$P$5:$W$120,4,0),1,3)))</f>
        <v/>
      </c>
      <c r="AG908" s="94" t="str">
        <f aca="false">IF(AF908&lt;&gt;"",VLOOKUP(AF908,$B$5:$L$106,11,0),"")</f>
        <v/>
      </c>
      <c r="AH908" s="88"/>
      <c r="AI908" s="52" t="str">
        <f aca="false">IF(ISERR(VALUE(MID(AD908,1,3))),"",VALUE(MID(VLOOKUP(VALUE(MID(AD908,1,3)),$P$5:$W$120,6,0),1,3)))</f>
        <v/>
      </c>
      <c r="AJ908" s="94" t="str">
        <f aca="false">IF(AI908&lt;&gt;"",VLOOKUP(AI908,$B$5:$L$106,11,0),"")</f>
        <v/>
      </c>
      <c r="AK908" s="102" t="n">
        <f aca="false">AH908</f>
        <v>0</v>
      </c>
      <c r="AM908" s="103" t="n">
        <f aca="false">IF(AG908=$AM$3,IF($AM$4="借方残",AH908+AM557,AM557-AH908),IF(AJ908=$AM$3,IF($AM$4="借方残",AM557-AK908,AK908+AM557),AM557))</f>
        <v>0</v>
      </c>
      <c r="AO908" s="105" t="str">
        <f aca="false">IF($AO$3="","",IF(OR(AG908=$AO$3,AJ908=$AO$3),1,""))</f>
        <v/>
      </c>
      <c r="AP908" s="105" t="str">
        <f aca="false">IF(AO908=1,COUNTIF($AO$6:AO908,"=1"),"")</f>
        <v/>
      </c>
      <c r="AQ908" s="106" t="str">
        <f aca="false">IF($AO$3="","",IF(AG908=$AO$3,"借",IF(AJ908=$AO$3,"貸","")))</f>
        <v/>
      </c>
    </row>
    <row r="909" customFormat="false" ht="12" hidden="false" customHeight="false" outlineLevel="0" collapsed="false">
      <c r="AA909" s="52" t="n">
        <v>904</v>
      </c>
      <c r="AC909" s="52"/>
      <c r="AD909" s="94" t="str">
        <f aca="false">IF(AC909&lt;&gt;"",VLOOKUP(AC909,$P$5:W$120,8,0),"")</f>
        <v/>
      </c>
      <c r="AF909" s="52" t="str">
        <f aca="false">IF(ISERROR(VALUE(MID(AD909,1,3))),"",VALUE(MID(VLOOKUP(VALUE(MID(AD909,1,3)),$P$5:$W$120,4,0),1,3)))</f>
        <v/>
      </c>
      <c r="AG909" s="94" t="str">
        <f aca="false">IF(AF909&lt;&gt;"",VLOOKUP(AF909,$B$5:$L$106,11,0),"")</f>
        <v/>
      </c>
      <c r="AH909" s="88"/>
      <c r="AI909" s="52" t="str">
        <f aca="false">IF(ISERR(VALUE(MID(AD909,1,3))),"",VALUE(MID(VLOOKUP(VALUE(MID(AD909,1,3)),$P$5:$W$120,6,0),1,3)))</f>
        <v/>
      </c>
      <c r="AJ909" s="94" t="str">
        <f aca="false">IF(AI909&lt;&gt;"",VLOOKUP(AI909,$B$5:$L$106,11,0),"")</f>
        <v/>
      </c>
      <c r="AK909" s="102" t="n">
        <f aca="false">AH909</f>
        <v>0</v>
      </c>
      <c r="AM909" s="103" t="n">
        <f aca="false">IF(AG909=$AM$3,IF($AM$4="借方残",AH909+AM558,AM558-AH909),IF(AJ909=$AM$3,IF($AM$4="借方残",AM558-AK909,AK909+AM558),AM558))</f>
        <v>0</v>
      </c>
      <c r="AO909" s="105" t="str">
        <f aca="false">IF($AO$3="","",IF(OR(AG909=$AO$3,AJ909=$AO$3),1,""))</f>
        <v/>
      </c>
      <c r="AP909" s="105" t="str">
        <f aca="false">IF(AO909=1,COUNTIF($AO$6:AO909,"=1"),"")</f>
        <v/>
      </c>
      <c r="AQ909" s="106" t="str">
        <f aca="false">IF($AO$3="","",IF(AG909=$AO$3,"借",IF(AJ909=$AO$3,"貸","")))</f>
        <v/>
      </c>
    </row>
    <row r="910" customFormat="false" ht="12" hidden="false" customHeight="false" outlineLevel="0" collapsed="false">
      <c r="AA910" s="52" t="n">
        <v>905</v>
      </c>
      <c r="AC910" s="52"/>
      <c r="AD910" s="94" t="str">
        <f aca="false">IF(AC910&lt;&gt;"",VLOOKUP(AC910,$P$5:W$120,8,0),"")</f>
        <v/>
      </c>
      <c r="AF910" s="52" t="str">
        <f aca="false">IF(ISERROR(VALUE(MID(AD910,1,3))),"",VALUE(MID(VLOOKUP(VALUE(MID(AD910,1,3)),$P$5:$W$120,4,0),1,3)))</f>
        <v/>
      </c>
      <c r="AG910" s="94" t="str">
        <f aca="false">IF(AF910&lt;&gt;"",VLOOKUP(AF910,$B$5:$L$106,11,0),"")</f>
        <v/>
      </c>
      <c r="AH910" s="88"/>
      <c r="AI910" s="52" t="str">
        <f aca="false">IF(ISERR(VALUE(MID(AD910,1,3))),"",VALUE(MID(VLOOKUP(VALUE(MID(AD910,1,3)),$P$5:$W$120,6,0),1,3)))</f>
        <v/>
      </c>
      <c r="AJ910" s="94" t="str">
        <f aca="false">IF(AI910&lt;&gt;"",VLOOKUP(AI910,$B$5:$L$106,11,0),"")</f>
        <v/>
      </c>
      <c r="AK910" s="102" t="n">
        <f aca="false">AH910</f>
        <v>0</v>
      </c>
      <c r="AM910" s="103" t="n">
        <f aca="false">IF(AG910=$AM$3,IF($AM$4="借方残",AH910+AM559,AM559-AH910),IF(AJ910=$AM$3,IF($AM$4="借方残",AM559-AK910,AK910+AM559),AM559))</f>
        <v>0</v>
      </c>
      <c r="AO910" s="105" t="str">
        <f aca="false">IF($AO$3="","",IF(OR(AG910=$AO$3,AJ910=$AO$3),1,""))</f>
        <v/>
      </c>
      <c r="AP910" s="105" t="str">
        <f aca="false">IF(AO910=1,COUNTIF($AO$6:AO910,"=1"),"")</f>
        <v/>
      </c>
      <c r="AQ910" s="106" t="str">
        <f aca="false">IF($AO$3="","",IF(AG910=$AO$3,"借",IF(AJ910=$AO$3,"貸","")))</f>
        <v/>
      </c>
    </row>
    <row r="911" customFormat="false" ht="12" hidden="false" customHeight="false" outlineLevel="0" collapsed="false">
      <c r="AA911" s="52" t="n">
        <v>906</v>
      </c>
      <c r="AC911" s="52"/>
      <c r="AD911" s="94" t="str">
        <f aca="false">IF(AC911&lt;&gt;"",VLOOKUP(AC911,$P$5:W$120,8,0),"")</f>
        <v/>
      </c>
      <c r="AF911" s="52" t="str">
        <f aca="false">IF(ISERROR(VALUE(MID(AD911,1,3))),"",VALUE(MID(VLOOKUP(VALUE(MID(AD911,1,3)),$P$5:$W$120,4,0),1,3)))</f>
        <v/>
      </c>
      <c r="AG911" s="94" t="str">
        <f aca="false">IF(AF911&lt;&gt;"",VLOOKUP(AF911,$B$5:$L$106,11,0),"")</f>
        <v/>
      </c>
      <c r="AH911" s="88"/>
      <c r="AI911" s="52" t="str">
        <f aca="false">IF(ISERR(VALUE(MID(AD911,1,3))),"",VALUE(MID(VLOOKUP(VALUE(MID(AD911,1,3)),$P$5:$W$120,6,0),1,3)))</f>
        <v/>
      </c>
      <c r="AJ911" s="94" t="str">
        <f aca="false">IF(AI911&lt;&gt;"",VLOOKUP(AI911,$B$5:$L$106,11,0),"")</f>
        <v/>
      </c>
      <c r="AK911" s="102" t="n">
        <f aca="false">AH911</f>
        <v>0</v>
      </c>
      <c r="AM911" s="103" t="n">
        <f aca="false">IF(AG911=$AM$3,IF($AM$4="借方残",AH911+AM560,AM560-AH911),IF(AJ911=$AM$3,IF($AM$4="借方残",AM560-AK911,AK911+AM560),AM560))</f>
        <v>0</v>
      </c>
      <c r="AO911" s="105" t="str">
        <f aca="false">IF($AO$3="","",IF(OR(AG911=$AO$3,AJ911=$AO$3),1,""))</f>
        <v/>
      </c>
      <c r="AP911" s="105" t="str">
        <f aca="false">IF(AO911=1,COUNTIF($AO$6:AO911,"=1"),"")</f>
        <v/>
      </c>
      <c r="AQ911" s="106" t="str">
        <f aca="false">IF($AO$3="","",IF(AG911=$AO$3,"借",IF(AJ911=$AO$3,"貸","")))</f>
        <v/>
      </c>
    </row>
    <row r="912" customFormat="false" ht="12" hidden="false" customHeight="false" outlineLevel="0" collapsed="false">
      <c r="AA912" s="52" t="n">
        <v>907</v>
      </c>
      <c r="AC912" s="52"/>
      <c r="AD912" s="94" t="str">
        <f aca="false">IF(AC912&lt;&gt;"",VLOOKUP(AC912,$P$5:W$120,8,0),"")</f>
        <v/>
      </c>
      <c r="AF912" s="52" t="str">
        <f aca="false">IF(ISERROR(VALUE(MID(AD912,1,3))),"",VALUE(MID(VLOOKUP(VALUE(MID(AD912,1,3)),$P$5:$W$120,4,0),1,3)))</f>
        <v/>
      </c>
      <c r="AG912" s="94" t="str">
        <f aca="false">IF(AF912&lt;&gt;"",VLOOKUP(AF912,$B$5:$L$106,11,0),"")</f>
        <v/>
      </c>
      <c r="AH912" s="88"/>
      <c r="AI912" s="52" t="str">
        <f aca="false">IF(ISERR(VALUE(MID(AD912,1,3))),"",VALUE(MID(VLOOKUP(VALUE(MID(AD912,1,3)),$P$5:$W$120,6,0),1,3)))</f>
        <v/>
      </c>
      <c r="AJ912" s="94" t="str">
        <f aca="false">IF(AI912&lt;&gt;"",VLOOKUP(AI912,$B$5:$L$106,11,0),"")</f>
        <v/>
      </c>
      <c r="AK912" s="102" t="n">
        <f aca="false">AH912</f>
        <v>0</v>
      </c>
      <c r="AM912" s="103" t="n">
        <f aca="false">IF(AG912=$AM$3,IF($AM$4="借方残",AH912+AM561,AM561-AH912),IF(AJ912=$AM$3,IF($AM$4="借方残",AM561-AK912,AK912+AM561),AM561))</f>
        <v>0</v>
      </c>
      <c r="AO912" s="105" t="str">
        <f aca="false">IF($AO$3="","",IF(OR(AG912=$AO$3,AJ912=$AO$3),1,""))</f>
        <v/>
      </c>
      <c r="AP912" s="105" t="str">
        <f aca="false">IF(AO912=1,COUNTIF($AO$6:AO912,"=1"),"")</f>
        <v/>
      </c>
      <c r="AQ912" s="106" t="str">
        <f aca="false">IF($AO$3="","",IF(AG912=$AO$3,"借",IF(AJ912=$AO$3,"貸","")))</f>
        <v/>
      </c>
    </row>
    <row r="913" customFormat="false" ht="12" hidden="false" customHeight="false" outlineLevel="0" collapsed="false">
      <c r="AA913" s="52" t="n">
        <v>908</v>
      </c>
      <c r="AC913" s="52"/>
      <c r="AD913" s="94" t="str">
        <f aca="false">IF(AC913&lt;&gt;"",VLOOKUP(AC913,$P$5:W$120,8,0),"")</f>
        <v/>
      </c>
      <c r="AF913" s="52" t="str">
        <f aca="false">IF(ISERROR(VALUE(MID(AD913,1,3))),"",VALUE(MID(VLOOKUP(VALUE(MID(AD913,1,3)),$P$5:$W$120,4,0),1,3)))</f>
        <v/>
      </c>
      <c r="AG913" s="94" t="str">
        <f aca="false">IF(AF913&lt;&gt;"",VLOOKUP(AF913,$B$5:$L$106,11,0),"")</f>
        <v/>
      </c>
      <c r="AH913" s="88"/>
      <c r="AI913" s="52" t="str">
        <f aca="false">IF(ISERR(VALUE(MID(AD913,1,3))),"",VALUE(MID(VLOOKUP(VALUE(MID(AD913,1,3)),$P$5:$W$120,6,0),1,3)))</f>
        <v/>
      </c>
      <c r="AJ913" s="94" t="str">
        <f aca="false">IF(AI913&lt;&gt;"",VLOOKUP(AI913,$B$5:$L$106,11,0),"")</f>
        <v/>
      </c>
      <c r="AK913" s="102" t="n">
        <f aca="false">AH913</f>
        <v>0</v>
      </c>
      <c r="AM913" s="103" t="n">
        <f aca="false">IF(AG913=$AM$3,IF($AM$4="借方残",AH913+AM562,AM562-AH913),IF(AJ913=$AM$3,IF($AM$4="借方残",AM562-AK913,AK913+AM562),AM562))</f>
        <v>0</v>
      </c>
      <c r="AO913" s="105" t="str">
        <f aca="false">IF($AO$3="","",IF(OR(AG913=$AO$3,AJ913=$AO$3),1,""))</f>
        <v/>
      </c>
      <c r="AP913" s="105" t="str">
        <f aca="false">IF(AO913=1,COUNTIF($AO$6:AO913,"=1"),"")</f>
        <v/>
      </c>
      <c r="AQ913" s="106" t="str">
        <f aca="false">IF($AO$3="","",IF(AG913=$AO$3,"借",IF(AJ913=$AO$3,"貸","")))</f>
        <v/>
      </c>
    </row>
    <row r="914" customFormat="false" ht="12" hidden="false" customHeight="false" outlineLevel="0" collapsed="false">
      <c r="AA914" s="52" t="n">
        <v>909</v>
      </c>
      <c r="AC914" s="52"/>
      <c r="AD914" s="94" t="str">
        <f aca="false">IF(AC914&lt;&gt;"",VLOOKUP(AC914,$P$5:W$120,8,0),"")</f>
        <v/>
      </c>
      <c r="AF914" s="52" t="str">
        <f aca="false">IF(ISERROR(VALUE(MID(AD914,1,3))),"",VALUE(MID(VLOOKUP(VALUE(MID(AD914,1,3)),$P$5:$W$120,4,0),1,3)))</f>
        <v/>
      </c>
      <c r="AG914" s="94" t="str">
        <f aca="false">IF(AF914&lt;&gt;"",VLOOKUP(AF914,$B$5:$L$106,11,0),"")</f>
        <v/>
      </c>
      <c r="AH914" s="88"/>
      <c r="AI914" s="52" t="str">
        <f aca="false">IF(ISERR(VALUE(MID(AD914,1,3))),"",VALUE(MID(VLOOKUP(VALUE(MID(AD914,1,3)),$P$5:$W$120,6,0),1,3)))</f>
        <v/>
      </c>
      <c r="AJ914" s="94" t="str">
        <f aca="false">IF(AI914&lt;&gt;"",VLOOKUP(AI914,$B$5:$L$106,11,0),"")</f>
        <v/>
      </c>
      <c r="AK914" s="102" t="n">
        <f aca="false">AH914</f>
        <v>0</v>
      </c>
      <c r="AM914" s="103" t="n">
        <f aca="false">IF(AG914=$AM$3,IF($AM$4="借方残",AH914+AM563,AM563-AH914),IF(AJ914=$AM$3,IF($AM$4="借方残",AM563-AK914,AK914+AM563),AM563))</f>
        <v>0</v>
      </c>
      <c r="AO914" s="105" t="str">
        <f aca="false">IF($AO$3="","",IF(OR(AG914=$AO$3,AJ914=$AO$3),1,""))</f>
        <v/>
      </c>
      <c r="AP914" s="105" t="str">
        <f aca="false">IF(AO914=1,COUNTIF($AO$6:AO914,"=1"),"")</f>
        <v/>
      </c>
      <c r="AQ914" s="106" t="str">
        <f aca="false">IF($AO$3="","",IF(AG914=$AO$3,"借",IF(AJ914=$AO$3,"貸","")))</f>
        <v/>
      </c>
    </row>
    <row r="915" customFormat="false" ht="12" hidden="false" customHeight="false" outlineLevel="0" collapsed="false">
      <c r="AA915" s="52" t="n">
        <v>910</v>
      </c>
      <c r="AC915" s="52"/>
      <c r="AD915" s="94" t="str">
        <f aca="false">IF(AC915&lt;&gt;"",VLOOKUP(AC915,$P$5:W$120,8,0),"")</f>
        <v/>
      </c>
      <c r="AF915" s="52" t="str">
        <f aca="false">IF(ISERROR(VALUE(MID(AD915,1,3))),"",VALUE(MID(VLOOKUP(VALUE(MID(AD915,1,3)),$P$5:$W$120,4,0),1,3)))</f>
        <v/>
      </c>
      <c r="AG915" s="94" t="str">
        <f aca="false">IF(AF915&lt;&gt;"",VLOOKUP(AF915,$B$5:$L$106,11,0),"")</f>
        <v/>
      </c>
      <c r="AH915" s="88"/>
      <c r="AI915" s="52" t="str">
        <f aca="false">IF(ISERR(VALUE(MID(AD915,1,3))),"",VALUE(MID(VLOOKUP(VALUE(MID(AD915,1,3)),$P$5:$W$120,6,0),1,3)))</f>
        <v/>
      </c>
      <c r="AJ915" s="94" t="str">
        <f aca="false">IF(AI915&lt;&gt;"",VLOOKUP(AI915,$B$5:$L$106,11,0),"")</f>
        <v/>
      </c>
      <c r="AK915" s="102" t="n">
        <f aca="false">AH915</f>
        <v>0</v>
      </c>
      <c r="AM915" s="103" t="n">
        <f aca="false">IF(AG915=$AM$3,IF($AM$4="借方残",AH915+AM564,AM564-AH915),IF(AJ915=$AM$3,IF($AM$4="借方残",AM564-AK915,AK915+AM564),AM564))</f>
        <v>0</v>
      </c>
      <c r="AO915" s="105" t="str">
        <f aca="false">IF($AO$3="","",IF(OR(AG915=$AO$3,AJ915=$AO$3),1,""))</f>
        <v/>
      </c>
      <c r="AP915" s="105" t="str">
        <f aca="false">IF(AO915=1,COUNTIF($AO$6:AO915,"=1"),"")</f>
        <v/>
      </c>
      <c r="AQ915" s="106" t="str">
        <f aca="false">IF($AO$3="","",IF(AG915=$AO$3,"借",IF(AJ915=$AO$3,"貸","")))</f>
        <v/>
      </c>
    </row>
    <row r="916" customFormat="false" ht="12" hidden="false" customHeight="false" outlineLevel="0" collapsed="false">
      <c r="AA916" s="52" t="n">
        <v>911</v>
      </c>
      <c r="AC916" s="52"/>
      <c r="AD916" s="94" t="str">
        <f aca="false">IF(AC916&lt;&gt;"",VLOOKUP(AC916,$P$5:W$120,8,0),"")</f>
        <v/>
      </c>
      <c r="AF916" s="52" t="str">
        <f aca="false">IF(ISERROR(VALUE(MID(AD916,1,3))),"",VALUE(MID(VLOOKUP(VALUE(MID(AD916,1,3)),$P$5:$W$120,4,0),1,3)))</f>
        <v/>
      </c>
      <c r="AG916" s="94" t="str">
        <f aca="false">IF(AF916&lt;&gt;"",VLOOKUP(AF916,$B$5:$L$106,11,0),"")</f>
        <v/>
      </c>
      <c r="AH916" s="88"/>
      <c r="AI916" s="52" t="str">
        <f aca="false">IF(ISERR(VALUE(MID(AD916,1,3))),"",VALUE(MID(VLOOKUP(VALUE(MID(AD916,1,3)),$P$5:$W$120,6,0),1,3)))</f>
        <v/>
      </c>
      <c r="AJ916" s="94" t="str">
        <f aca="false">IF(AI916&lt;&gt;"",VLOOKUP(AI916,$B$5:$L$106,11,0),"")</f>
        <v/>
      </c>
      <c r="AK916" s="102" t="n">
        <f aca="false">AH916</f>
        <v>0</v>
      </c>
      <c r="AM916" s="103" t="n">
        <f aca="false">IF(AG916=$AM$3,IF($AM$4="借方残",AH916+AM565,AM565-AH916),IF(AJ916=$AM$3,IF($AM$4="借方残",AM565-AK916,AK916+AM565),AM565))</f>
        <v>0</v>
      </c>
      <c r="AO916" s="105" t="str">
        <f aca="false">IF($AO$3="","",IF(OR(AG916=$AO$3,AJ916=$AO$3),1,""))</f>
        <v/>
      </c>
      <c r="AP916" s="105" t="str">
        <f aca="false">IF(AO916=1,COUNTIF($AO$6:AO916,"=1"),"")</f>
        <v/>
      </c>
      <c r="AQ916" s="106" t="str">
        <f aca="false">IF($AO$3="","",IF(AG916=$AO$3,"借",IF(AJ916=$AO$3,"貸","")))</f>
        <v/>
      </c>
    </row>
    <row r="917" customFormat="false" ht="12" hidden="false" customHeight="false" outlineLevel="0" collapsed="false">
      <c r="AA917" s="52" t="n">
        <v>912</v>
      </c>
      <c r="AC917" s="52"/>
      <c r="AD917" s="94" t="str">
        <f aca="false">IF(AC917&lt;&gt;"",VLOOKUP(AC917,$P$5:W$120,8,0),"")</f>
        <v/>
      </c>
      <c r="AF917" s="52" t="str">
        <f aca="false">IF(ISERROR(VALUE(MID(AD917,1,3))),"",VALUE(MID(VLOOKUP(VALUE(MID(AD917,1,3)),$P$5:$W$120,4,0),1,3)))</f>
        <v/>
      </c>
      <c r="AG917" s="94" t="str">
        <f aca="false">IF(AF917&lt;&gt;"",VLOOKUP(AF917,$B$5:$L$106,11,0),"")</f>
        <v/>
      </c>
      <c r="AH917" s="88"/>
      <c r="AI917" s="52" t="str">
        <f aca="false">IF(ISERR(VALUE(MID(AD917,1,3))),"",VALUE(MID(VLOOKUP(VALUE(MID(AD917,1,3)),$P$5:$W$120,6,0),1,3)))</f>
        <v/>
      </c>
      <c r="AJ917" s="94" t="str">
        <f aca="false">IF(AI917&lt;&gt;"",VLOOKUP(AI917,$B$5:$L$106,11,0),"")</f>
        <v/>
      </c>
      <c r="AK917" s="102" t="n">
        <f aca="false">AH917</f>
        <v>0</v>
      </c>
      <c r="AM917" s="103" t="n">
        <f aca="false">IF(AG917=$AM$3,IF($AM$4="借方残",AH917+AM566,AM566-AH917),IF(AJ917=$AM$3,IF($AM$4="借方残",AM566-AK917,AK917+AM566),AM566))</f>
        <v>0</v>
      </c>
      <c r="AO917" s="105" t="str">
        <f aca="false">IF($AO$3="","",IF(OR(AG917=$AO$3,AJ917=$AO$3),1,""))</f>
        <v/>
      </c>
      <c r="AP917" s="105" t="str">
        <f aca="false">IF(AO917=1,COUNTIF($AO$6:AO917,"=1"),"")</f>
        <v/>
      </c>
      <c r="AQ917" s="106" t="str">
        <f aca="false">IF($AO$3="","",IF(AG917=$AO$3,"借",IF(AJ917=$AO$3,"貸","")))</f>
        <v/>
      </c>
    </row>
    <row r="918" customFormat="false" ht="12" hidden="false" customHeight="false" outlineLevel="0" collapsed="false">
      <c r="AA918" s="52" t="n">
        <v>913</v>
      </c>
      <c r="AC918" s="52"/>
      <c r="AD918" s="94" t="str">
        <f aca="false">IF(AC918&lt;&gt;"",VLOOKUP(AC918,$P$5:W$120,8,0),"")</f>
        <v/>
      </c>
      <c r="AF918" s="52" t="str">
        <f aca="false">IF(ISERROR(VALUE(MID(AD918,1,3))),"",VALUE(MID(VLOOKUP(VALUE(MID(AD918,1,3)),$P$5:$W$120,4,0),1,3)))</f>
        <v/>
      </c>
      <c r="AG918" s="94" t="str">
        <f aca="false">IF(AF918&lt;&gt;"",VLOOKUP(AF918,$B$5:$L$106,11,0),"")</f>
        <v/>
      </c>
      <c r="AH918" s="88"/>
      <c r="AI918" s="52" t="str">
        <f aca="false">IF(ISERR(VALUE(MID(AD918,1,3))),"",VALUE(MID(VLOOKUP(VALUE(MID(AD918,1,3)),$P$5:$W$120,6,0),1,3)))</f>
        <v/>
      </c>
      <c r="AJ918" s="94" t="str">
        <f aca="false">IF(AI918&lt;&gt;"",VLOOKUP(AI918,$B$5:$L$106,11,0),"")</f>
        <v/>
      </c>
      <c r="AK918" s="102" t="n">
        <f aca="false">AH918</f>
        <v>0</v>
      </c>
      <c r="AM918" s="103" t="n">
        <f aca="false">IF(AG918=$AM$3,IF($AM$4="借方残",AH918+AM567,AM567-AH918),IF(AJ918=$AM$3,IF($AM$4="借方残",AM567-AK918,AK918+AM567),AM567))</f>
        <v>0</v>
      </c>
      <c r="AO918" s="105" t="str">
        <f aca="false">IF($AO$3="","",IF(OR(AG918=$AO$3,AJ918=$AO$3),1,""))</f>
        <v/>
      </c>
      <c r="AP918" s="105" t="str">
        <f aca="false">IF(AO918=1,COUNTIF($AO$6:AO918,"=1"),"")</f>
        <v/>
      </c>
      <c r="AQ918" s="106" t="str">
        <f aca="false">IF($AO$3="","",IF(AG918=$AO$3,"借",IF(AJ918=$AO$3,"貸","")))</f>
        <v/>
      </c>
    </row>
    <row r="919" customFormat="false" ht="12" hidden="false" customHeight="false" outlineLevel="0" collapsed="false">
      <c r="AA919" s="52" t="n">
        <v>914</v>
      </c>
      <c r="AC919" s="52"/>
      <c r="AD919" s="94" t="str">
        <f aca="false">IF(AC919&lt;&gt;"",VLOOKUP(AC919,$P$5:W$120,8,0),"")</f>
        <v/>
      </c>
      <c r="AF919" s="52" t="str">
        <f aca="false">IF(ISERROR(VALUE(MID(AD919,1,3))),"",VALUE(MID(VLOOKUP(VALUE(MID(AD919,1,3)),$P$5:$W$120,4,0),1,3)))</f>
        <v/>
      </c>
      <c r="AG919" s="94" t="str">
        <f aca="false">IF(AF919&lt;&gt;"",VLOOKUP(AF919,$B$5:$L$106,11,0),"")</f>
        <v/>
      </c>
      <c r="AH919" s="88"/>
      <c r="AI919" s="52" t="str">
        <f aca="false">IF(ISERR(VALUE(MID(AD919,1,3))),"",VALUE(MID(VLOOKUP(VALUE(MID(AD919,1,3)),$P$5:$W$120,6,0),1,3)))</f>
        <v/>
      </c>
      <c r="AJ919" s="94" t="str">
        <f aca="false">IF(AI919&lt;&gt;"",VLOOKUP(AI919,$B$5:$L$106,11,0),"")</f>
        <v/>
      </c>
      <c r="AK919" s="102" t="n">
        <f aca="false">AH919</f>
        <v>0</v>
      </c>
      <c r="AM919" s="103" t="n">
        <f aca="false">IF(AG919=$AM$3,IF($AM$4="借方残",AH919+AM568,AM568-AH919),IF(AJ919=$AM$3,IF($AM$4="借方残",AM568-AK919,AK919+AM568),AM568))</f>
        <v>0</v>
      </c>
      <c r="AO919" s="105" t="str">
        <f aca="false">IF($AO$3="","",IF(OR(AG919=$AO$3,AJ919=$AO$3),1,""))</f>
        <v/>
      </c>
      <c r="AP919" s="105" t="str">
        <f aca="false">IF(AO919=1,COUNTIF($AO$6:AO919,"=1"),"")</f>
        <v/>
      </c>
      <c r="AQ919" s="106" t="str">
        <f aca="false">IF($AO$3="","",IF(AG919=$AO$3,"借",IF(AJ919=$AO$3,"貸","")))</f>
        <v/>
      </c>
    </row>
    <row r="920" customFormat="false" ht="12" hidden="false" customHeight="false" outlineLevel="0" collapsed="false">
      <c r="AA920" s="52" t="n">
        <v>915</v>
      </c>
      <c r="AC920" s="52"/>
      <c r="AD920" s="94" t="str">
        <f aca="false">IF(AC920&lt;&gt;"",VLOOKUP(AC920,$P$5:W$120,8,0),"")</f>
        <v/>
      </c>
      <c r="AF920" s="52" t="str">
        <f aca="false">IF(ISERROR(VALUE(MID(AD920,1,3))),"",VALUE(MID(VLOOKUP(VALUE(MID(AD920,1,3)),$P$5:$W$120,4,0),1,3)))</f>
        <v/>
      </c>
      <c r="AG920" s="94" t="str">
        <f aca="false">IF(AF920&lt;&gt;"",VLOOKUP(AF920,$B$5:$L$106,11,0),"")</f>
        <v/>
      </c>
      <c r="AH920" s="88"/>
      <c r="AI920" s="52" t="str">
        <f aca="false">IF(ISERR(VALUE(MID(AD920,1,3))),"",VALUE(MID(VLOOKUP(VALUE(MID(AD920,1,3)),$P$5:$W$120,6,0),1,3)))</f>
        <v/>
      </c>
      <c r="AJ920" s="94" t="str">
        <f aca="false">IF(AI920&lt;&gt;"",VLOOKUP(AI920,$B$5:$L$106,11,0),"")</f>
        <v/>
      </c>
      <c r="AK920" s="102" t="n">
        <f aca="false">AH920</f>
        <v>0</v>
      </c>
      <c r="AM920" s="103" t="n">
        <f aca="false">IF(AG920=$AM$3,IF($AM$4="借方残",AH920+AM569,AM569-AH920),IF(AJ920=$AM$3,IF($AM$4="借方残",AM569-AK920,AK920+AM569),AM569))</f>
        <v>0</v>
      </c>
      <c r="AO920" s="105" t="str">
        <f aca="false">IF($AO$3="","",IF(OR(AG920=$AO$3,AJ920=$AO$3),1,""))</f>
        <v/>
      </c>
      <c r="AP920" s="105" t="str">
        <f aca="false">IF(AO920=1,COUNTIF($AO$6:AO920,"=1"),"")</f>
        <v/>
      </c>
      <c r="AQ920" s="106" t="str">
        <f aca="false">IF($AO$3="","",IF(AG920=$AO$3,"借",IF(AJ920=$AO$3,"貸","")))</f>
        <v/>
      </c>
    </row>
    <row r="921" customFormat="false" ht="12" hidden="false" customHeight="false" outlineLevel="0" collapsed="false">
      <c r="AA921" s="52" t="n">
        <v>916</v>
      </c>
      <c r="AC921" s="52"/>
      <c r="AD921" s="94" t="str">
        <f aca="false">IF(AC921&lt;&gt;"",VLOOKUP(AC921,$P$5:W$120,8,0),"")</f>
        <v/>
      </c>
      <c r="AF921" s="52" t="str">
        <f aca="false">IF(ISERROR(VALUE(MID(AD921,1,3))),"",VALUE(MID(VLOOKUP(VALUE(MID(AD921,1,3)),$P$5:$W$120,4,0),1,3)))</f>
        <v/>
      </c>
      <c r="AG921" s="94" t="str">
        <f aca="false">IF(AF921&lt;&gt;"",VLOOKUP(AF921,$B$5:$L$106,11,0),"")</f>
        <v/>
      </c>
      <c r="AH921" s="88"/>
      <c r="AI921" s="52" t="str">
        <f aca="false">IF(ISERR(VALUE(MID(AD921,1,3))),"",VALUE(MID(VLOOKUP(VALUE(MID(AD921,1,3)),$P$5:$W$120,6,0),1,3)))</f>
        <v/>
      </c>
      <c r="AJ921" s="94" t="str">
        <f aca="false">IF(AI921&lt;&gt;"",VLOOKUP(AI921,$B$5:$L$106,11,0),"")</f>
        <v/>
      </c>
      <c r="AK921" s="102" t="n">
        <f aca="false">AH921</f>
        <v>0</v>
      </c>
      <c r="AM921" s="103" t="n">
        <f aca="false">IF(AG921=$AM$3,IF($AM$4="借方残",AH921+AM570,AM570-AH921),IF(AJ921=$AM$3,IF($AM$4="借方残",AM570-AK921,AK921+AM570),AM570))</f>
        <v>0</v>
      </c>
      <c r="AO921" s="105" t="str">
        <f aca="false">IF($AO$3="","",IF(OR(AG921=$AO$3,AJ921=$AO$3),1,""))</f>
        <v/>
      </c>
      <c r="AP921" s="105" t="str">
        <f aca="false">IF(AO921=1,COUNTIF($AO$6:AO921,"=1"),"")</f>
        <v/>
      </c>
      <c r="AQ921" s="106" t="str">
        <f aca="false">IF($AO$3="","",IF(AG921=$AO$3,"借",IF(AJ921=$AO$3,"貸","")))</f>
        <v/>
      </c>
    </row>
    <row r="922" customFormat="false" ht="12" hidden="false" customHeight="false" outlineLevel="0" collapsed="false">
      <c r="AA922" s="52" t="n">
        <v>917</v>
      </c>
      <c r="AC922" s="52"/>
      <c r="AD922" s="94" t="str">
        <f aca="false">IF(AC922&lt;&gt;"",VLOOKUP(AC922,$P$5:W$120,8,0),"")</f>
        <v/>
      </c>
      <c r="AF922" s="52" t="str">
        <f aca="false">IF(ISERROR(VALUE(MID(AD922,1,3))),"",VALUE(MID(VLOOKUP(VALUE(MID(AD922,1,3)),$P$5:$W$120,4,0),1,3)))</f>
        <v/>
      </c>
      <c r="AG922" s="94" t="str">
        <f aca="false">IF(AF922&lt;&gt;"",VLOOKUP(AF922,$B$5:$L$106,11,0),"")</f>
        <v/>
      </c>
      <c r="AH922" s="88"/>
      <c r="AI922" s="52" t="str">
        <f aca="false">IF(ISERR(VALUE(MID(AD922,1,3))),"",VALUE(MID(VLOOKUP(VALUE(MID(AD922,1,3)),$P$5:$W$120,6,0),1,3)))</f>
        <v/>
      </c>
      <c r="AJ922" s="94" t="str">
        <f aca="false">IF(AI922&lt;&gt;"",VLOOKUP(AI922,$B$5:$L$106,11,0),"")</f>
        <v/>
      </c>
      <c r="AK922" s="102" t="n">
        <f aca="false">AH922</f>
        <v>0</v>
      </c>
      <c r="AM922" s="103" t="n">
        <f aca="false">IF(AG922=$AM$3,IF($AM$4="借方残",AH922+AM571,AM571-AH922),IF(AJ922=$AM$3,IF($AM$4="借方残",AM571-AK922,AK922+AM571),AM571))</f>
        <v>0</v>
      </c>
      <c r="AO922" s="105" t="str">
        <f aca="false">IF($AO$3="","",IF(OR(AG922=$AO$3,AJ922=$AO$3),1,""))</f>
        <v/>
      </c>
      <c r="AP922" s="105" t="str">
        <f aca="false">IF(AO922=1,COUNTIF($AO$6:AO922,"=1"),"")</f>
        <v/>
      </c>
      <c r="AQ922" s="106" t="str">
        <f aca="false">IF($AO$3="","",IF(AG922=$AO$3,"借",IF(AJ922=$AO$3,"貸","")))</f>
        <v/>
      </c>
    </row>
    <row r="923" customFormat="false" ht="12" hidden="false" customHeight="false" outlineLevel="0" collapsed="false">
      <c r="AA923" s="52" t="n">
        <v>918</v>
      </c>
      <c r="AC923" s="52"/>
      <c r="AD923" s="94" t="str">
        <f aca="false">IF(AC923&lt;&gt;"",VLOOKUP(AC923,$P$5:W$120,8,0),"")</f>
        <v/>
      </c>
      <c r="AF923" s="52" t="str">
        <f aca="false">IF(ISERROR(VALUE(MID(AD923,1,3))),"",VALUE(MID(VLOOKUP(VALUE(MID(AD923,1,3)),$P$5:$W$120,4,0),1,3)))</f>
        <v/>
      </c>
      <c r="AG923" s="94" t="str">
        <f aca="false">IF(AF923&lt;&gt;"",VLOOKUP(AF923,$B$5:$L$106,11,0),"")</f>
        <v/>
      </c>
      <c r="AH923" s="88"/>
      <c r="AI923" s="52" t="str">
        <f aca="false">IF(ISERR(VALUE(MID(AD923,1,3))),"",VALUE(MID(VLOOKUP(VALUE(MID(AD923,1,3)),$P$5:$W$120,6,0),1,3)))</f>
        <v/>
      </c>
      <c r="AJ923" s="94" t="str">
        <f aca="false">IF(AI923&lt;&gt;"",VLOOKUP(AI923,$B$5:$L$106,11,0),"")</f>
        <v/>
      </c>
      <c r="AK923" s="102" t="n">
        <f aca="false">AH923</f>
        <v>0</v>
      </c>
      <c r="AM923" s="103" t="n">
        <f aca="false">IF(AG923=$AM$3,IF($AM$4="借方残",AH923+AM572,AM572-AH923),IF(AJ923=$AM$3,IF($AM$4="借方残",AM572-AK923,AK923+AM572),AM572))</f>
        <v>0</v>
      </c>
      <c r="AO923" s="105" t="str">
        <f aca="false">IF($AO$3="","",IF(OR(AG923=$AO$3,AJ923=$AO$3),1,""))</f>
        <v/>
      </c>
      <c r="AP923" s="105" t="str">
        <f aca="false">IF(AO923=1,COUNTIF($AO$6:AO923,"=1"),"")</f>
        <v/>
      </c>
      <c r="AQ923" s="106" t="str">
        <f aca="false">IF($AO$3="","",IF(AG923=$AO$3,"借",IF(AJ923=$AO$3,"貸","")))</f>
        <v/>
      </c>
    </row>
    <row r="924" customFormat="false" ht="12" hidden="false" customHeight="false" outlineLevel="0" collapsed="false">
      <c r="AA924" s="52" t="n">
        <v>919</v>
      </c>
      <c r="AC924" s="52"/>
      <c r="AD924" s="94" t="str">
        <f aca="false">IF(AC924&lt;&gt;"",VLOOKUP(AC924,$P$5:W$120,8,0),"")</f>
        <v/>
      </c>
      <c r="AF924" s="52" t="str">
        <f aca="false">IF(ISERROR(VALUE(MID(AD924,1,3))),"",VALUE(MID(VLOOKUP(VALUE(MID(AD924,1,3)),$P$5:$W$120,4,0),1,3)))</f>
        <v/>
      </c>
      <c r="AG924" s="94" t="str">
        <f aca="false">IF(AF924&lt;&gt;"",VLOOKUP(AF924,$B$5:$L$106,11,0),"")</f>
        <v/>
      </c>
      <c r="AH924" s="88"/>
      <c r="AI924" s="52" t="str">
        <f aca="false">IF(ISERR(VALUE(MID(AD924,1,3))),"",VALUE(MID(VLOOKUP(VALUE(MID(AD924,1,3)),$P$5:$W$120,6,0),1,3)))</f>
        <v/>
      </c>
      <c r="AJ924" s="94" t="str">
        <f aca="false">IF(AI924&lt;&gt;"",VLOOKUP(AI924,$B$5:$L$106,11,0),"")</f>
        <v/>
      </c>
      <c r="AK924" s="102" t="n">
        <f aca="false">AH924</f>
        <v>0</v>
      </c>
      <c r="AM924" s="103" t="n">
        <f aca="false">IF(AG924=$AM$3,IF($AM$4="借方残",AH924+AM573,AM573-AH924),IF(AJ924=$AM$3,IF($AM$4="借方残",AM573-AK924,AK924+AM573),AM573))</f>
        <v>0</v>
      </c>
      <c r="AO924" s="105" t="str">
        <f aca="false">IF($AO$3="","",IF(OR(AG924=$AO$3,AJ924=$AO$3),1,""))</f>
        <v/>
      </c>
      <c r="AP924" s="105" t="str">
        <f aca="false">IF(AO924=1,COUNTIF($AO$6:AO924,"=1"),"")</f>
        <v/>
      </c>
      <c r="AQ924" s="106" t="str">
        <f aca="false">IF($AO$3="","",IF(AG924=$AO$3,"借",IF(AJ924=$AO$3,"貸","")))</f>
        <v/>
      </c>
    </row>
    <row r="925" customFormat="false" ht="12" hidden="false" customHeight="false" outlineLevel="0" collapsed="false">
      <c r="AA925" s="52" t="n">
        <v>920</v>
      </c>
      <c r="AC925" s="52"/>
      <c r="AD925" s="94" t="str">
        <f aca="false">IF(AC925&lt;&gt;"",VLOOKUP(AC925,$P$5:W$120,8,0),"")</f>
        <v/>
      </c>
      <c r="AF925" s="52" t="str">
        <f aca="false">IF(ISERROR(VALUE(MID(AD925,1,3))),"",VALUE(MID(VLOOKUP(VALUE(MID(AD925,1,3)),$P$5:$W$120,4,0),1,3)))</f>
        <v/>
      </c>
      <c r="AG925" s="94" t="str">
        <f aca="false">IF(AF925&lt;&gt;"",VLOOKUP(AF925,$B$5:$L$106,11,0),"")</f>
        <v/>
      </c>
      <c r="AH925" s="88"/>
      <c r="AI925" s="52" t="str">
        <f aca="false">IF(ISERR(VALUE(MID(AD925,1,3))),"",VALUE(MID(VLOOKUP(VALUE(MID(AD925,1,3)),$P$5:$W$120,6,0),1,3)))</f>
        <v/>
      </c>
      <c r="AJ925" s="94" t="str">
        <f aca="false">IF(AI925&lt;&gt;"",VLOOKUP(AI925,$B$5:$L$106,11,0),"")</f>
        <v/>
      </c>
      <c r="AK925" s="102" t="n">
        <f aca="false">AH925</f>
        <v>0</v>
      </c>
      <c r="AM925" s="103" t="n">
        <f aca="false">IF(AG925=$AM$3,IF($AM$4="借方残",AH925+AM574,AM574-AH925),IF(AJ925=$AM$3,IF($AM$4="借方残",AM574-AK925,AK925+AM574),AM574))</f>
        <v>0</v>
      </c>
      <c r="AO925" s="105" t="str">
        <f aca="false">IF($AO$3="","",IF(OR(AG925=$AO$3,AJ925=$AO$3),1,""))</f>
        <v/>
      </c>
      <c r="AP925" s="105" t="str">
        <f aca="false">IF(AO925=1,COUNTIF($AO$6:AO925,"=1"),"")</f>
        <v/>
      </c>
      <c r="AQ925" s="106" t="str">
        <f aca="false">IF($AO$3="","",IF(AG925=$AO$3,"借",IF(AJ925=$AO$3,"貸","")))</f>
        <v/>
      </c>
    </row>
    <row r="926" customFormat="false" ht="12" hidden="false" customHeight="false" outlineLevel="0" collapsed="false">
      <c r="AA926" s="52" t="n">
        <v>921</v>
      </c>
      <c r="AC926" s="52"/>
      <c r="AD926" s="94" t="str">
        <f aca="false">IF(AC926&lt;&gt;"",VLOOKUP(AC926,$P$5:W$120,8,0),"")</f>
        <v/>
      </c>
      <c r="AF926" s="52" t="str">
        <f aca="false">IF(ISERROR(VALUE(MID(AD926,1,3))),"",VALUE(MID(VLOOKUP(VALUE(MID(AD926,1,3)),$P$5:$W$120,4,0),1,3)))</f>
        <v/>
      </c>
      <c r="AG926" s="94" t="str">
        <f aca="false">IF(AF926&lt;&gt;"",VLOOKUP(AF926,$B$5:$L$106,11,0),"")</f>
        <v/>
      </c>
      <c r="AH926" s="88"/>
      <c r="AI926" s="52" t="str">
        <f aca="false">IF(ISERR(VALUE(MID(AD926,1,3))),"",VALUE(MID(VLOOKUP(VALUE(MID(AD926,1,3)),$P$5:$W$120,6,0),1,3)))</f>
        <v/>
      </c>
      <c r="AJ926" s="94" t="str">
        <f aca="false">IF(AI926&lt;&gt;"",VLOOKUP(AI926,$B$5:$L$106,11,0),"")</f>
        <v/>
      </c>
      <c r="AK926" s="102" t="n">
        <f aca="false">AH926</f>
        <v>0</v>
      </c>
      <c r="AM926" s="103" t="n">
        <f aca="false">IF(AG926=$AM$3,IF($AM$4="借方残",AH926+AM575,AM575-AH926),IF(AJ926=$AM$3,IF($AM$4="借方残",AM575-AK926,AK926+AM575),AM575))</f>
        <v>0</v>
      </c>
      <c r="AO926" s="105" t="str">
        <f aca="false">IF($AO$3="","",IF(OR(AG926=$AO$3,AJ926=$AO$3),1,""))</f>
        <v/>
      </c>
      <c r="AP926" s="105" t="str">
        <f aca="false">IF(AO926=1,COUNTIF($AO$6:AO926,"=1"),"")</f>
        <v/>
      </c>
      <c r="AQ926" s="106" t="str">
        <f aca="false">IF($AO$3="","",IF(AG926=$AO$3,"借",IF(AJ926=$AO$3,"貸","")))</f>
        <v/>
      </c>
    </row>
    <row r="927" customFormat="false" ht="12" hidden="false" customHeight="false" outlineLevel="0" collapsed="false">
      <c r="AA927" s="52" t="n">
        <v>922</v>
      </c>
      <c r="AC927" s="52"/>
      <c r="AD927" s="94" t="str">
        <f aca="false">IF(AC927&lt;&gt;"",VLOOKUP(AC927,$P$5:W$120,8,0),"")</f>
        <v/>
      </c>
      <c r="AF927" s="52" t="str">
        <f aca="false">IF(ISERROR(VALUE(MID(AD927,1,3))),"",VALUE(MID(VLOOKUP(VALUE(MID(AD927,1,3)),$P$5:$W$120,4,0),1,3)))</f>
        <v/>
      </c>
      <c r="AG927" s="94" t="str">
        <f aca="false">IF(AF927&lt;&gt;"",VLOOKUP(AF927,$B$5:$L$106,11,0),"")</f>
        <v/>
      </c>
      <c r="AH927" s="88"/>
      <c r="AI927" s="52" t="str">
        <f aca="false">IF(ISERR(VALUE(MID(AD927,1,3))),"",VALUE(MID(VLOOKUP(VALUE(MID(AD927,1,3)),$P$5:$W$120,6,0),1,3)))</f>
        <v/>
      </c>
      <c r="AJ927" s="94" t="str">
        <f aca="false">IF(AI927&lt;&gt;"",VLOOKUP(AI927,$B$5:$L$106,11,0),"")</f>
        <v/>
      </c>
      <c r="AK927" s="102" t="n">
        <f aca="false">AH927</f>
        <v>0</v>
      </c>
      <c r="AM927" s="103" t="n">
        <f aca="false">IF(AG927=$AM$3,IF($AM$4="借方残",AH927+AM576,AM576-AH927),IF(AJ927=$AM$3,IF($AM$4="借方残",AM576-AK927,AK927+AM576),AM576))</f>
        <v>0</v>
      </c>
      <c r="AO927" s="105" t="str">
        <f aca="false">IF($AO$3="","",IF(OR(AG927=$AO$3,AJ927=$AO$3),1,""))</f>
        <v/>
      </c>
      <c r="AP927" s="105" t="str">
        <f aca="false">IF(AO927=1,COUNTIF($AO$6:AO927,"=1"),"")</f>
        <v/>
      </c>
      <c r="AQ927" s="106" t="str">
        <f aca="false">IF($AO$3="","",IF(AG927=$AO$3,"借",IF(AJ927=$AO$3,"貸","")))</f>
        <v/>
      </c>
    </row>
    <row r="928" customFormat="false" ht="12" hidden="false" customHeight="false" outlineLevel="0" collapsed="false">
      <c r="AA928" s="52" t="n">
        <v>923</v>
      </c>
      <c r="AC928" s="52"/>
      <c r="AD928" s="94" t="str">
        <f aca="false">IF(AC928&lt;&gt;"",VLOOKUP(AC928,$P$5:W$120,8,0),"")</f>
        <v/>
      </c>
      <c r="AF928" s="52" t="str">
        <f aca="false">IF(ISERROR(VALUE(MID(AD928,1,3))),"",VALUE(MID(VLOOKUP(VALUE(MID(AD928,1,3)),$P$5:$W$120,4,0),1,3)))</f>
        <v/>
      </c>
      <c r="AG928" s="94" t="str">
        <f aca="false">IF(AF928&lt;&gt;"",VLOOKUP(AF928,$B$5:$L$106,11,0),"")</f>
        <v/>
      </c>
      <c r="AH928" s="88"/>
      <c r="AI928" s="52" t="str">
        <f aca="false">IF(ISERR(VALUE(MID(AD928,1,3))),"",VALUE(MID(VLOOKUP(VALUE(MID(AD928,1,3)),$P$5:$W$120,6,0),1,3)))</f>
        <v/>
      </c>
      <c r="AJ928" s="94" t="str">
        <f aca="false">IF(AI928&lt;&gt;"",VLOOKUP(AI928,$B$5:$L$106,11,0),"")</f>
        <v/>
      </c>
      <c r="AK928" s="102" t="n">
        <f aca="false">AH928</f>
        <v>0</v>
      </c>
      <c r="AM928" s="103" t="n">
        <f aca="false">IF(AG928=$AM$3,IF($AM$4="借方残",AH928+AM577,AM577-AH928),IF(AJ928=$AM$3,IF($AM$4="借方残",AM577-AK928,AK928+AM577),AM577))</f>
        <v>0</v>
      </c>
      <c r="AO928" s="105" t="str">
        <f aca="false">IF($AO$3="","",IF(OR(AG928=$AO$3,AJ928=$AO$3),1,""))</f>
        <v/>
      </c>
      <c r="AP928" s="105" t="str">
        <f aca="false">IF(AO928=1,COUNTIF($AO$6:AO928,"=1"),"")</f>
        <v/>
      </c>
      <c r="AQ928" s="106" t="str">
        <f aca="false">IF($AO$3="","",IF(AG928=$AO$3,"借",IF(AJ928=$AO$3,"貸","")))</f>
        <v/>
      </c>
    </row>
    <row r="929" customFormat="false" ht="12" hidden="false" customHeight="false" outlineLevel="0" collapsed="false">
      <c r="AA929" s="52" t="n">
        <v>924</v>
      </c>
      <c r="AC929" s="52"/>
      <c r="AD929" s="94" t="str">
        <f aca="false">IF(AC929&lt;&gt;"",VLOOKUP(AC929,$P$5:W$120,8,0),"")</f>
        <v/>
      </c>
      <c r="AF929" s="52" t="str">
        <f aca="false">IF(ISERROR(VALUE(MID(AD929,1,3))),"",VALUE(MID(VLOOKUP(VALUE(MID(AD929,1,3)),$P$5:$W$120,4,0),1,3)))</f>
        <v/>
      </c>
      <c r="AG929" s="94" t="str">
        <f aca="false">IF(AF929&lt;&gt;"",VLOOKUP(AF929,$B$5:$L$106,11,0),"")</f>
        <v/>
      </c>
      <c r="AH929" s="88"/>
      <c r="AI929" s="52" t="str">
        <f aca="false">IF(ISERR(VALUE(MID(AD929,1,3))),"",VALUE(MID(VLOOKUP(VALUE(MID(AD929,1,3)),$P$5:$W$120,6,0),1,3)))</f>
        <v/>
      </c>
      <c r="AJ929" s="94" t="str">
        <f aca="false">IF(AI929&lt;&gt;"",VLOOKUP(AI929,$B$5:$L$106,11,0),"")</f>
        <v/>
      </c>
      <c r="AK929" s="102" t="n">
        <f aca="false">AH929</f>
        <v>0</v>
      </c>
      <c r="AM929" s="103" t="n">
        <f aca="false">IF(AG929=$AM$3,IF($AM$4="借方残",AH929+AM578,AM578-AH929),IF(AJ929=$AM$3,IF($AM$4="借方残",AM578-AK929,AK929+AM578),AM578))</f>
        <v>0</v>
      </c>
      <c r="AO929" s="105" t="str">
        <f aca="false">IF($AO$3="","",IF(OR(AG929=$AO$3,AJ929=$AO$3),1,""))</f>
        <v/>
      </c>
      <c r="AP929" s="105" t="str">
        <f aca="false">IF(AO929=1,COUNTIF($AO$6:AO929,"=1"),"")</f>
        <v/>
      </c>
      <c r="AQ929" s="106" t="str">
        <f aca="false">IF($AO$3="","",IF(AG929=$AO$3,"借",IF(AJ929=$AO$3,"貸","")))</f>
        <v/>
      </c>
    </row>
    <row r="930" customFormat="false" ht="12" hidden="false" customHeight="false" outlineLevel="0" collapsed="false">
      <c r="AA930" s="52" t="n">
        <v>925</v>
      </c>
      <c r="AC930" s="52"/>
      <c r="AD930" s="94" t="str">
        <f aca="false">IF(AC930&lt;&gt;"",VLOOKUP(AC930,$P$5:W$120,8,0),"")</f>
        <v/>
      </c>
      <c r="AF930" s="52" t="str">
        <f aca="false">IF(ISERROR(VALUE(MID(AD930,1,3))),"",VALUE(MID(VLOOKUP(VALUE(MID(AD930,1,3)),$P$5:$W$120,4,0),1,3)))</f>
        <v/>
      </c>
      <c r="AG930" s="94" t="str">
        <f aca="false">IF(AF930&lt;&gt;"",VLOOKUP(AF930,$B$5:$L$106,11,0),"")</f>
        <v/>
      </c>
      <c r="AH930" s="88"/>
      <c r="AI930" s="52" t="str">
        <f aca="false">IF(ISERR(VALUE(MID(AD930,1,3))),"",VALUE(MID(VLOOKUP(VALUE(MID(AD930,1,3)),$P$5:$W$120,6,0),1,3)))</f>
        <v/>
      </c>
      <c r="AJ930" s="94" t="str">
        <f aca="false">IF(AI930&lt;&gt;"",VLOOKUP(AI930,$B$5:$L$106,11,0),"")</f>
        <v/>
      </c>
      <c r="AK930" s="102" t="n">
        <f aca="false">AH930</f>
        <v>0</v>
      </c>
      <c r="AM930" s="103" t="n">
        <f aca="false">IF(AG930=$AM$3,IF($AM$4="借方残",AH930+AM579,AM579-AH930),IF(AJ930=$AM$3,IF($AM$4="借方残",AM579-AK930,AK930+AM579),AM579))</f>
        <v>0</v>
      </c>
      <c r="AO930" s="105" t="str">
        <f aca="false">IF($AO$3="","",IF(OR(AG930=$AO$3,AJ930=$AO$3),1,""))</f>
        <v/>
      </c>
      <c r="AP930" s="105" t="str">
        <f aca="false">IF(AO930=1,COUNTIF($AO$6:AO930,"=1"),"")</f>
        <v/>
      </c>
      <c r="AQ930" s="106" t="str">
        <f aca="false">IF($AO$3="","",IF(AG930=$AO$3,"借",IF(AJ930=$AO$3,"貸","")))</f>
        <v/>
      </c>
    </row>
    <row r="931" customFormat="false" ht="12" hidden="false" customHeight="false" outlineLevel="0" collapsed="false">
      <c r="AA931" s="52" t="n">
        <v>926</v>
      </c>
      <c r="AC931" s="52"/>
      <c r="AD931" s="94" t="str">
        <f aca="false">IF(AC931&lt;&gt;"",VLOOKUP(AC931,$P$5:W$120,8,0),"")</f>
        <v/>
      </c>
      <c r="AF931" s="52" t="str">
        <f aca="false">IF(ISERROR(VALUE(MID(AD931,1,3))),"",VALUE(MID(VLOOKUP(VALUE(MID(AD931,1,3)),$P$5:$W$120,4,0),1,3)))</f>
        <v/>
      </c>
      <c r="AG931" s="94" t="str">
        <f aca="false">IF(AF931&lt;&gt;"",VLOOKUP(AF931,$B$5:$L$106,11,0),"")</f>
        <v/>
      </c>
      <c r="AH931" s="88"/>
      <c r="AI931" s="52" t="str">
        <f aca="false">IF(ISERR(VALUE(MID(AD931,1,3))),"",VALUE(MID(VLOOKUP(VALUE(MID(AD931,1,3)),$P$5:$W$120,6,0),1,3)))</f>
        <v/>
      </c>
      <c r="AJ931" s="94" t="str">
        <f aca="false">IF(AI931&lt;&gt;"",VLOOKUP(AI931,$B$5:$L$106,11,0),"")</f>
        <v/>
      </c>
      <c r="AK931" s="102" t="n">
        <f aca="false">AH931</f>
        <v>0</v>
      </c>
      <c r="AM931" s="103" t="n">
        <f aca="false">IF(AG931=$AM$3,IF($AM$4="借方残",AH931+AM580,AM580-AH931),IF(AJ931=$AM$3,IF($AM$4="借方残",AM580-AK931,AK931+AM580),AM580))</f>
        <v>0</v>
      </c>
      <c r="AO931" s="105" t="str">
        <f aca="false">IF($AO$3="","",IF(OR(AG931=$AO$3,AJ931=$AO$3),1,""))</f>
        <v/>
      </c>
      <c r="AP931" s="105" t="str">
        <f aca="false">IF(AO931=1,COUNTIF($AO$6:AO931,"=1"),"")</f>
        <v/>
      </c>
      <c r="AQ931" s="106" t="str">
        <f aca="false">IF($AO$3="","",IF(AG931=$AO$3,"借",IF(AJ931=$AO$3,"貸","")))</f>
        <v/>
      </c>
    </row>
    <row r="932" customFormat="false" ht="12" hidden="false" customHeight="false" outlineLevel="0" collapsed="false">
      <c r="AA932" s="52" t="n">
        <v>927</v>
      </c>
      <c r="AC932" s="52"/>
      <c r="AD932" s="94" t="str">
        <f aca="false">IF(AC932&lt;&gt;"",VLOOKUP(AC932,$P$5:W$120,8,0),"")</f>
        <v/>
      </c>
      <c r="AF932" s="52" t="str">
        <f aca="false">IF(ISERROR(VALUE(MID(AD932,1,3))),"",VALUE(MID(VLOOKUP(VALUE(MID(AD932,1,3)),$P$5:$W$120,4,0),1,3)))</f>
        <v/>
      </c>
      <c r="AG932" s="94" t="str">
        <f aca="false">IF(AF932&lt;&gt;"",VLOOKUP(AF932,$B$5:$L$106,11,0),"")</f>
        <v/>
      </c>
      <c r="AH932" s="88"/>
      <c r="AI932" s="52" t="str">
        <f aca="false">IF(ISERR(VALUE(MID(AD932,1,3))),"",VALUE(MID(VLOOKUP(VALUE(MID(AD932,1,3)),$P$5:$W$120,6,0),1,3)))</f>
        <v/>
      </c>
      <c r="AJ932" s="94" t="str">
        <f aca="false">IF(AI932&lt;&gt;"",VLOOKUP(AI932,$B$5:$L$106,11,0),"")</f>
        <v/>
      </c>
      <c r="AK932" s="102" t="n">
        <f aca="false">AH932</f>
        <v>0</v>
      </c>
      <c r="AM932" s="103" t="n">
        <f aca="false">IF(AG932=$AM$3,IF($AM$4="借方残",AH932+AM581,AM581-AH932),IF(AJ932=$AM$3,IF($AM$4="借方残",AM581-AK932,AK932+AM581),AM581))</f>
        <v>0</v>
      </c>
      <c r="AO932" s="105" t="str">
        <f aca="false">IF($AO$3="","",IF(OR(AG932=$AO$3,AJ932=$AO$3),1,""))</f>
        <v/>
      </c>
      <c r="AP932" s="105" t="str">
        <f aca="false">IF(AO932=1,COUNTIF($AO$6:AO932,"=1"),"")</f>
        <v/>
      </c>
      <c r="AQ932" s="106" t="str">
        <f aca="false">IF($AO$3="","",IF(AG932=$AO$3,"借",IF(AJ932=$AO$3,"貸","")))</f>
        <v/>
      </c>
    </row>
    <row r="933" customFormat="false" ht="12" hidden="false" customHeight="false" outlineLevel="0" collapsed="false">
      <c r="AA933" s="52" t="n">
        <v>928</v>
      </c>
      <c r="AC933" s="52"/>
      <c r="AD933" s="94" t="str">
        <f aca="false">IF(AC933&lt;&gt;"",VLOOKUP(AC933,$P$5:W$120,8,0),"")</f>
        <v/>
      </c>
      <c r="AF933" s="52" t="str">
        <f aca="false">IF(ISERROR(VALUE(MID(AD933,1,3))),"",VALUE(MID(VLOOKUP(VALUE(MID(AD933,1,3)),$P$5:$W$120,4,0),1,3)))</f>
        <v/>
      </c>
      <c r="AG933" s="94" t="str">
        <f aca="false">IF(AF933&lt;&gt;"",VLOOKUP(AF933,$B$5:$L$106,11,0),"")</f>
        <v/>
      </c>
      <c r="AH933" s="88"/>
      <c r="AI933" s="52" t="str">
        <f aca="false">IF(ISERR(VALUE(MID(AD933,1,3))),"",VALUE(MID(VLOOKUP(VALUE(MID(AD933,1,3)),$P$5:$W$120,6,0),1,3)))</f>
        <v/>
      </c>
      <c r="AJ933" s="94" t="str">
        <f aca="false">IF(AI933&lt;&gt;"",VLOOKUP(AI933,$B$5:$L$106,11,0),"")</f>
        <v/>
      </c>
      <c r="AK933" s="102" t="n">
        <f aca="false">AH933</f>
        <v>0</v>
      </c>
      <c r="AM933" s="103" t="n">
        <f aca="false">IF(AG933=$AM$3,IF($AM$4="借方残",AH933+AM582,AM582-AH933),IF(AJ933=$AM$3,IF($AM$4="借方残",AM582-AK933,AK933+AM582),AM582))</f>
        <v>0</v>
      </c>
      <c r="AO933" s="105" t="str">
        <f aca="false">IF($AO$3="","",IF(OR(AG933=$AO$3,AJ933=$AO$3),1,""))</f>
        <v/>
      </c>
      <c r="AP933" s="105" t="str">
        <f aca="false">IF(AO933=1,COUNTIF($AO$6:AO933,"=1"),"")</f>
        <v/>
      </c>
      <c r="AQ933" s="106" t="str">
        <f aca="false">IF($AO$3="","",IF(AG933=$AO$3,"借",IF(AJ933=$AO$3,"貸","")))</f>
        <v/>
      </c>
    </row>
    <row r="934" customFormat="false" ht="12" hidden="false" customHeight="false" outlineLevel="0" collapsed="false">
      <c r="AA934" s="52" t="n">
        <v>929</v>
      </c>
      <c r="AC934" s="52"/>
      <c r="AD934" s="94" t="str">
        <f aca="false">IF(AC934&lt;&gt;"",VLOOKUP(AC934,$P$5:W$120,8,0),"")</f>
        <v/>
      </c>
      <c r="AF934" s="52" t="str">
        <f aca="false">IF(ISERROR(VALUE(MID(AD934,1,3))),"",VALUE(MID(VLOOKUP(VALUE(MID(AD934,1,3)),$P$5:$W$120,4,0),1,3)))</f>
        <v/>
      </c>
      <c r="AG934" s="94" t="str">
        <f aca="false">IF(AF934&lt;&gt;"",VLOOKUP(AF934,$B$5:$L$106,11,0),"")</f>
        <v/>
      </c>
      <c r="AH934" s="88"/>
      <c r="AI934" s="52" t="str">
        <f aca="false">IF(ISERR(VALUE(MID(AD934,1,3))),"",VALUE(MID(VLOOKUP(VALUE(MID(AD934,1,3)),$P$5:$W$120,6,0),1,3)))</f>
        <v/>
      </c>
      <c r="AJ934" s="94" t="str">
        <f aca="false">IF(AI934&lt;&gt;"",VLOOKUP(AI934,$B$5:$L$106,11,0),"")</f>
        <v/>
      </c>
      <c r="AK934" s="102" t="n">
        <f aca="false">AH934</f>
        <v>0</v>
      </c>
      <c r="AM934" s="103" t="n">
        <f aca="false">IF(AG934=$AM$3,IF($AM$4="借方残",AH934+AM583,AM583-AH934),IF(AJ934=$AM$3,IF($AM$4="借方残",AM583-AK934,AK934+AM583),AM583))</f>
        <v>0</v>
      </c>
      <c r="AO934" s="105" t="str">
        <f aca="false">IF($AO$3="","",IF(OR(AG934=$AO$3,AJ934=$AO$3),1,""))</f>
        <v/>
      </c>
      <c r="AP934" s="105" t="str">
        <f aca="false">IF(AO934=1,COUNTIF($AO$6:AO934,"=1"),"")</f>
        <v/>
      </c>
      <c r="AQ934" s="106" t="str">
        <f aca="false">IF($AO$3="","",IF(AG934=$AO$3,"借",IF(AJ934=$AO$3,"貸","")))</f>
        <v/>
      </c>
    </row>
    <row r="935" customFormat="false" ht="12" hidden="false" customHeight="false" outlineLevel="0" collapsed="false">
      <c r="AA935" s="52" t="n">
        <v>930</v>
      </c>
      <c r="AC935" s="52"/>
      <c r="AD935" s="94" t="str">
        <f aca="false">IF(AC935&lt;&gt;"",VLOOKUP(AC935,$P$5:W$120,8,0),"")</f>
        <v/>
      </c>
      <c r="AF935" s="52" t="str">
        <f aca="false">IF(ISERROR(VALUE(MID(AD935,1,3))),"",VALUE(MID(VLOOKUP(VALUE(MID(AD935,1,3)),$P$5:$W$120,4,0),1,3)))</f>
        <v/>
      </c>
      <c r="AG935" s="94" t="str">
        <f aca="false">IF(AF935&lt;&gt;"",VLOOKUP(AF935,$B$5:$L$106,11,0),"")</f>
        <v/>
      </c>
      <c r="AH935" s="88"/>
      <c r="AI935" s="52" t="str">
        <f aca="false">IF(ISERR(VALUE(MID(AD935,1,3))),"",VALUE(MID(VLOOKUP(VALUE(MID(AD935,1,3)),$P$5:$W$120,6,0),1,3)))</f>
        <v/>
      </c>
      <c r="AJ935" s="94" t="str">
        <f aca="false">IF(AI935&lt;&gt;"",VLOOKUP(AI935,$B$5:$L$106,11,0),"")</f>
        <v/>
      </c>
      <c r="AK935" s="102" t="n">
        <f aca="false">AH935</f>
        <v>0</v>
      </c>
      <c r="AM935" s="103" t="n">
        <f aca="false">IF(AG935=$AM$3,IF($AM$4="借方残",AH935+AM584,AM584-AH935),IF(AJ935=$AM$3,IF($AM$4="借方残",AM584-AK935,AK935+AM584),AM584))</f>
        <v>0</v>
      </c>
      <c r="AO935" s="105" t="str">
        <f aca="false">IF($AO$3="","",IF(OR(AG935=$AO$3,AJ935=$AO$3),1,""))</f>
        <v/>
      </c>
      <c r="AP935" s="105" t="str">
        <f aca="false">IF(AO935=1,COUNTIF($AO$6:AO935,"=1"),"")</f>
        <v/>
      </c>
      <c r="AQ935" s="106" t="str">
        <f aca="false">IF($AO$3="","",IF(AG935=$AO$3,"借",IF(AJ935=$AO$3,"貸","")))</f>
        <v/>
      </c>
    </row>
    <row r="936" customFormat="false" ht="12" hidden="false" customHeight="false" outlineLevel="0" collapsed="false">
      <c r="AA936" s="52" t="n">
        <v>931</v>
      </c>
      <c r="AC936" s="52"/>
      <c r="AD936" s="94" t="str">
        <f aca="false">IF(AC936&lt;&gt;"",VLOOKUP(AC936,$P$5:W$120,8,0),"")</f>
        <v/>
      </c>
      <c r="AF936" s="52" t="str">
        <f aca="false">IF(ISERROR(VALUE(MID(AD936,1,3))),"",VALUE(MID(VLOOKUP(VALUE(MID(AD936,1,3)),$P$5:$W$120,4,0),1,3)))</f>
        <v/>
      </c>
      <c r="AG936" s="94" t="str">
        <f aca="false">IF(AF936&lt;&gt;"",VLOOKUP(AF936,$B$5:$L$106,11,0),"")</f>
        <v/>
      </c>
      <c r="AH936" s="88"/>
      <c r="AI936" s="52" t="str">
        <f aca="false">IF(ISERR(VALUE(MID(AD936,1,3))),"",VALUE(MID(VLOOKUP(VALUE(MID(AD936,1,3)),$P$5:$W$120,6,0),1,3)))</f>
        <v/>
      </c>
      <c r="AJ936" s="94" t="str">
        <f aca="false">IF(AI936&lt;&gt;"",VLOOKUP(AI936,$B$5:$L$106,11,0),"")</f>
        <v/>
      </c>
      <c r="AK936" s="102" t="n">
        <f aca="false">AH936</f>
        <v>0</v>
      </c>
      <c r="AM936" s="103" t="n">
        <f aca="false">IF(AG936=$AM$3,IF($AM$4="借方残",AH936+AM585,AM585-AH936),IF(AJ936=$AM$3,IF($AM$4="借方残",AM585-AK936,AK936+AM585),AM585))</f>
        <v>0</v>
      </c>
      <c r="AO936" s="105" t="str">
        <f aca="false">IF($AO$3="","",IF(OR(AG936=$AO$3,AJ936=$AO$3),1,""))</f>
        <v/>
      </c>
      <c r="AP936" s="105" t="str">
        <f aca="false">IF(AO936=1,COUNTIF($AO$6:AO936,"=1"),"")</f>
        <v/>
      </c>
      <c r="AQ936" s="106" t="str">
        <f aca="false">IF($AO$3="","",IF(AG936=$AO$3,"借",IF(AJ936=$AO$3,"貸","")))</f>
        <v/>
      </c>
    </row>
    <row r="937" customFormat="false" ht="12" hidden="false" customHeight="false" outlineLevel="0" collapsed="false">
      <c r="AA937" s="52" t="n">
        <v>932</v>
      </c>
      <c r="AC937" s="52"/>
      <c r="AD937" s="94" t="str">
        <f aca="false">IF(AC937&lt;&gt;"",VLOOKUP(AC937,$P$5:W$120,8,0),"")</f>
        <v/>
      </c>
      <c r="AF937" s="52" t="str">
        <f aca="false">IF(ISERROR(VALUE(MID(AD937,1,3))),"",VALUE(MID(VLOOKUP(VALUE(MID(AD937,1,3)),$P$5:$W$120,4,0),1,3)))</f>
        <v/>
      </c>
      <c r="AG937" s="94" t="str">
        <f aca="false">IF(AF937&lt;&gt;"",VLOOKUP(AF937,$B$5:$L$106,11,0),"")</f>
        <v/>
      </c>
      <c r="AH937" s="88"/>
      <c r="AI937" s="52" t="str">
        <f aca="false">IF(ISERR(VALUE(MID(AD937,1,3))),"",VALUE(MID(VLOOKUP(VALUE(MID(AD937,1,3)),$P$5:$W$120,6,0),1,3)))</f>
        <v/>
      </c>
      <c r="AJ937" s="94" t="str">
        <f aca="false">IF(AI937&lt;&gt;"",VLOOKUP(AI937,$B$5:$L$106,11,0),"")</f>
        <v/>
      </c>
      <c r="AK937" s="102" t="n">
        <f aca="false">AH937</f>
        <v>0</v>
      </c>
      <c r="AM937" s="103" t="n">
        <f aca="false">IF(AG937=$AM$3,IF($AM$4="借方残",AH937+AM586,AM586-AH937),IF(AJ937=$AM$3,IF($AM$4="借方残",AM586-AK937,AK937+AM586),AM586))</f>
        <v>0</v>
      </c>
      <c r="AO937" s="105" t="str">
        <f aca="false">IF($AO$3="","",IF(OR(AG937=$AO$3,AJ937=$AO$3),1,""))</f>
        <v/>
      </c>
      <c r="AP937" s="105" t="str">
        <f aca="false">IF(AO937=1,COUNTIF($AO$6:AO937,"=1"),"")</f>
        <v/>
      </c>
      <c r="AQ937" s="106" t="str">
        <f aca="false">IF($AO$3="","",IF(AG937=$AO$3,"借",IF(AJ937=$AO$3,"貸","")))</f>
        <v/>
      </c>
    </row>
    <row r="938" customFormat="false" ht="12" hidden="false" customHeight="false" outlineLevel="0" collapsed="false">
      <c r="AA938" s="52" t="n">
        <v>933</v>
      </c>
      <c r="AC938" s="52"/>
      <c r="AD938" s="94" t="str">
        <f aca="false">IF(AC938&lt;&gt;"",VLOOKUP(AC938,$P$5:W$120,8,0),"")</f>
        <v/>
      </c>
      <c r="AF938" s="52" t="str">
        <f aca="false">IF(ISERROR(VALUE(MID(AD938,1,3))),"",VALUE(MID(VLOOKUP(VALUE(MID(AD938,1,3)),$P$5:$W$120,4,0),1,3)))</f>
        <v/>
      </c>
      <c r="AG938" s="94" t="str">
        <f aca="false">IF(AF938&lt;&gt;"",VLOOKUP(AF938,$B$5:$L$106,11,0),"")</f>
        <v/>
      </c>
      <c r="AH938" s="88"/>
      <c r="AI938" s="52" t="str">
        <f aca="false">IF(ISERR(VALUE(MID(AD938,1,3))),"",VALUE(MID(VLOOKUP(VALUE(MID(AD938,1,3)),$P$5:$W$120,6,0),1,3)))</f>
        <v/>
      </c>
      <c r="AJ938" s="94" t="str">
        <f aca="false">IF(AI938&lt;&gt;"",VLOOKUP(AI938,$B$5:$L$106,11,0),"")</f>
        <v/>
      </c>
      <c r="AK938" s="102" t="n">
        <f aca="false">AH938</f>
        <v>0</v>
      </c>
      <c r="AM938" s="103" t="n">
        <f aca="false">IF(AG938=$AM$3,IF($AM$4="借方残",AH938+AM587,AM587-AH938),IF(AJ938=$AM$3,IF($AM$4="借方残",AM587-AK938,AK938+AM587),AM587))</f>
        <v>0</v>
      </c>
      <c r="AO938" s="105" t="str">
        <f aca="false">IF($AO$3="","",IF(OR(AG938=$AO$3,AJ938=$AO$3),1,""))</f>
        <v/>
      </c>
      <c r="AP938" s="105" t="str">
        <f aca="false">IF(AO938=1,COUNTIF($AO$6:AO938,"=1"),"")</f>
        <v/>
      </c>
      <c r="AQ938" s="106" t="str">
        <f aca="false">IF($AO$3="","",IF(AG938=$AO$3,"借",IF(AJ938=$AO$3,"貸","")))</f>
        <v/>
      </c>
    </row>
    <row r="939" customFormat="false" ht="12" hidden="false" customHeight="false" outlineLevel="0" collapsed="false">
      <c r="AA939" s="52" t="n">
        <v>934</v>
      </c>
      <c r="AC939" s="52"/>
      <c r="AD939" s="94" t="str">
        <f aca="false">IF(AC939&lt;&gt;"",VLOOKUP(AC939,$P$5:W$120,8,0),"")</f>
        <v/>
      </c>
      <c r="AF939" s="52" t="str">
        <f aca="false">IF(ISERROR(VALUE(MID(AD939,1,3))),"",VALUE(MID(VLOOKUP(VALUE(MID(AD939,1,3)),$P$5:$W$120,4,0),1,3)))</f>
        <v/>
      </c>
      <c r="AG939" s="94" t="str">
        <f aca="false">IF(AF939&lt;&gt;"",VLOOKUP(AF939,$B$5:$L$106,11,0),"")</f>
        <v/>
      </c>
      <c r="AH939" s="88"/>
      <c r="AI939" s="52" t="str">
        <f aca="false">IF(ISERR(VALUE(MID(AD939,1,3))),"",VALUE(MID(VLOOKUP(VALUE(MID(AD939,1,3)),$P$5:$W$120,6,0),1,3)))</f>
        <v/>
      </c>
      <c r="AJ939" s="94" t="str">
        <f aca="false">IF(AI939&lt;&gt;"",VLOOKUP(AI939,$B$5:$L$106,11,0),"")</f>
        <v/>
      </c>
      <c r="AK939" s="102" t="n">
        <f aca="false">AH939</f>
        <v>0</v>
      </c>
      <c r="AM939" s="103" t="n">
        <f aca="false">IF(AG939=$AM$3,IF($AM$4="借方残",AH939+AM588,AM588-AH939),IF(AJ939=$AM$3,IF($AM$4="借方残",AM588-AK939,AK939+AM588),AM588))</f>
        <v>0</v>
      </c>
      <c r="AO939" s="105" t="str">
        <f aca="false">IF($AO$3="","",IF(OR(AG939=$AO$3,AJ939=$AO$3),1,""))</f>
        <v/>
      </c>
      <c r="AP939" s="105" t="str">
        <f aca="false">IF(AO939=1,COUNTIF($AO$6:AO939,"=1"),"")</f>
        <v/>
      </c>
      <c r="AQ939" s="106" t="str">
        <f aca="false">IF($AO$3="","",IF(AG939=$AO$3,"借",IF(AJ939=$AO$3,"貸","")))</f>
        <v/>
      </c>
    </row>
    <row r="940" customFormat="false" ht="12" hidden="false" customHeight="false" outlineLevel="0" collapsed="false">
      <c r="AA940" s="52" t="n">
        <v>935</v>
      </c>
      <c r="AC940" s="52"/>
      <c r="AD940" s="94" t="str">
        <f aca="false">IF(AC940&lt;&gt;"",VLOOKUP(AC940,$P$5:W$120,8,0),"")</f>
        <v/>
      </c>
      <c r="AF940" s="52" t="str">
        <f aca="false">IF(ISERROR(VALUE(MID(AD940,1,3))),"",VALUE(MID(VLOOKUP(VALUE(MID(AD940,1,3)),$P$5:$W$120,4,0),1,3)))</f>
        <v/>
      </c>
      <c r="AG940" s="94" t="str">
        <f aca="false">IF(AF940&lt;&gt;"",VLOOKUP(AF940,$B$5:$L$106,11,0),"")</f>
        <v/>
      </c>
      <c r="AH940" s="88"/>
      <c r="AI940" s="52" t="str">
        <f aca="false">IF(ISERR(VALUE(MID(AD940,1,3))),"",VALUE(MID(VLOOKUP(VALUE(MID(AD940,1,3)),$P$5:$W$120,6,0),1,3)))</f>
        <v/>
      </c>
      <c r="AJ940" s="94" t="str">
        <f aca="false">IF(AI940&lt;&gt;"",VLOOKUP(AI940,$B$5:$L$106,11,0),"")</f>
        <v/>
      </c>
      <c r="AK940" s="102" t="n">
        <f aca="false">AH940</f>
        <v>0</v>
      </c>
      <c r="AM940" s="103" t="n">
        <f aca="false">IF(AG940=$AM$3,IF($AM$4="借方残",AH940+AM589,AM589-AH940),IF(AJ940=$AM$3,IF($AM$4="借方残",AM589-AK940,AK940+AM589),AM589))</f>
        <v>0</v>
      </c>
      <c r="AO940" s="105" t="str">
        <f aca="false">IF($AO$3="","",IF(OR(AG940=$AO$3,AJ940=$AO$3),1,""))</f>
        <v/>
      </c>
      <c r="AP940" s="105" t="str">
        <f aca="false">IF(AO940=1,COUNTIF($AO$6:AO940,"=1"),"")</f>
        <v/>
      </c>
      <c r="AQ940" s="106" t="str">
        <f aca="false">IF($AO$3="","",IF(AG940=$AO$3,"借",IF(AJ940=$AO$3,"貸","")))</f>
        <v/>
      </c>
    </row>
    <row r="941" customFormat="false" ht="12" hidden="false" customHeight="false" outlineLevel="0" collapsed="false">
      <c r="AA941" s="52" t="n">
        <v>936</v>
      </c>
      <c r="AC941" s="52"/>
      <c r="AD941" s="94" t="str">
        <f aca="false">IF(AC941&lt;&gt;"",VLOOKUP(AC941,$P$5:W$120,8,0),"")</f>
        <v/>
      </c>
      <c r="AF941" s="52" t="str">
        <f aca="false">IF(ISERROR(VALUE(MID(AD941,1,3))),"",VALUE(MID(VLOOKUP(VALUE(MID(AD941,1,3)),$P$5:$W$120,4,0),1,3)))</f>
        <v/>
      </c>
      <c r="AG941" s="94" t="str">
        <f aca="false">IF(AF941&lt;&gt;"",VLOOKUP(AF941,$B$5:$L$106,11,0),"")</f>
        <v/>
      </c>
      <c r="AH941" s="88"/>
      <c r="AI941" s="52" t="str">
        <f aca="false">IF(ISERR(VALUE(MID(AD941,1,3))),"",VALUE(MID(VLOOKUP(VALUE(MID(AD941,1,3)),$P$5:$W$120,6,0),1,3)))</f>
        <v/>
      </c>
      <c r="AJ941" s="94" t="str">
        <f aca="false">IF(AI941&lt;&gt;"",VLOOKUP(AI941,$B$5:$L$106,11,0),"")</f>
        <v/>
      </c>
      <c r="AK941" s="102" t="n">
        <f aca="false">AH941</f>
        <v>0</v>
      </c>
      <c r="AM941" s="103" t="n">
        <f aca="false">IF(AG941=$AM$3,IF($AM$4="借方残",AH941+AM590,AM590-AH941),IF(AJ941=$AM$3,IF($AM$4="借方残",AM590-AK941,AK941+AM590),AM590))</f>
        <v>0</v>
      </c>
      <c r="AO941" s="105" t="str">
        <f aca="false">IF($AO$3="","",IF(OR(AG941=$AO$3,AJ941=$AO$3),1,""))</f>
        <v/>
      </c>
      <c r="AP941" s="105" t="str">
        <f aca="false">IF(AO941=1,COUNTIF($AO$6:AO941,"=1"),"")</f>
        <v/>
      </c>
      <c r="AQ941" s="106" t="str">
        <f aca="false">IF($AO$3="","",IF(AG941=$AO$3,"借",IF(AJ941=$AO$3,"貸","")))</f>
        <v/>
      </c>
    </row>
    <row r="942" customFormat="false" ht="12" hidden="false" customHeight="false" outlineLevel="0" collapsed="false">
      <c r="AA942" s="52" t="n">
        <v>937</v>
      </c>
      <c r="AC942" s="52"/>
      <c r="AD942" s="94" t="str">
        <f aca="false">IF(AC942&lt;&gt;"",VLOOKUP(AC942,$P$5:W$120,8,0),"")</f>
        <v/>
      </c>
      <c r="AF942" s="52" t="str">
        <f aca="false">IF(ISERROR(VALUE(MID(AD942,1,3))),"",VALUE(MID(VLOOKUP(VALUE(MID(AD942,1,3)),$P$5:$W$120,4,0),1,3)))</f>
        <v/>
      </c>
      <c r="AG942" s="94" t="str">
        <f aca="false">IF(AF942&lt;&gt;"",VLOOKUP(AF942,$B$5:$L$106,11,0),"")</f>
        <v/>
      </c>
      <c r="AH942" s="88"/>
      <c r="AI942" s="52" t="str">
        <f aca="false">IF(ISERR(VALUE(MID(AD942,1,3))),"",VALUE(MID(VLOOKUP(VALUE(MID(AD942,1,3)),$P$5:$W$120,6,0),1,3)))</f>
        <v/>
      </c>
      <c r="AJ942" s="94" t="str">
        <f aca="false">IF(AI942&lt;&gt;"",VLOOKUP(AI942,$B$5:$L$106,11,0),"")</f>
        <v/>
      </c>
      <c r="AK942" s="102" t="n">
        <f aca="false">AH942</f>
        <v>0</v>
      </c>
      <c r="AM942" s="103" t="n">
        <f aca="false">IF(AG942=$AM$3,IF($AM$4="借方残",AH942+AM591,AM591-AH942),IF(AJ942=$AM$3,IF($AM$4="借方残",AM591-AK942,AK942+AM591),AM591))</f>
        <v>0</v>
      </c>
      <c r="AO942" s="105" t="str">
        <f aca="false">IF($AO$3="","",IF(OR(AG942=$AO$3,AJ942=$AO$3),1,""))</f>
        <v/>
      </c>
      <c r="AP942" s="105" t="str">
        <f aca="false">IF(AO942=1,COUNTIF($AO$6:AO942,"=1"),"")</f>
        <v/>
      </c>
      <c r="AQ942" s="106" t="str">
        <f aca="false">IF($AO$3="","",IF(AG942=$AO$3,"借",IF(AJ942=$AO$3,"貸","")))</f>
        <v/>
      </c>
    </row>
    <row r="943" customFormat="false" ht="12" hidden="false" customHeight="false" outlineLevel="0" collapsed="false">
      <c r="AA943" s="52" t="n">
        <v>938</v>
      </c>
      <c r="AC943" s="52"/>
      <c r="AD943" s="94" t="str">
        <f aca="false">IF(AC943&lt;&gt;"",VLOOKUP(AC943,$P$5:W$120,8,0),"")</f>
        <v/>
      </c>
      <c r="AF943" s="52" t="str">
        <f aca="false">IF(ISERROR(VALUE(MID(AD943,1,3))),"",VALUE(MID(VLOOKUP(VALUE(MID(AD943,1,3)),$P$5:$W$120,4,0),1,3)))</f>
        <v/>
      </c>
      <c r="AG943" s="94" t="str">
        <f aca="false">IF(AF943&lt;&gt;"",VLOOKUP(AF943,$B$5:$L$106,11,0),"")</f>
        <v/>
      </c>
      <c r="AH943" s="88"/>
      <c r="AI943" s="52" t="str">
        <f aca="false">IF(ISERR(VALUE(MID(AD943,1,3))),"",VALUE(MID(VLOOKUP(VALUE(MID(AD943,1,3)),$P$5:$W$120,6,0),1,3)))</f>
        <v/>
      </c>
      <c r="AJ943" s="94" t="str">
        <f aca="false">IF(AI943&lt;&gt;"",VLOOKUP(AI943,$B$5:$L$106,11,0),"")</f>
        <v/>
      </c>
      <c r="AK943" s="102" t="n">
        <f aca="false">AH943</f>
        <v>0</v>
      </c>
      <c r="AM943" s="103" t="n">
        <f aca="false">IF(AG943=$AM$3,IF($AM$4="借方残",AH943+AM592,AM592-AH943),IF(AJ943=$AM$3,IF($AM$4="借方残",AM592-AK943,AK943+AM592),AM592))</f>
        <v>0</v>
      </c>
      <c r="AO943" s="105" t="str">
        <f aca="false">IF($AO$3="","",IF(OR(AG943=$AO$3,AJ943=$AO$3),1,""))</f>
        <v/>
      </c>
      <c r="AP943" s="105" t="str">
        <f aca="false">IF(AO943=1,COUNTIF($AO$6:AO943,"=1"),"")</f>
        <v/>
      </c>
      <c r="AQ943" s="106" t="str">
        <f aca="false">IF($AO$3="","",IF(AG943=$AO$3,"借",IF(AJ943=$AO$3,"貸","")))</f>
        <v/>
      </c>
    </row>
    <row r="944" customFormat="false" ht="12" hidden="false" customHeight="false" outlineLevel="0" collapsed="false">
      <c r="AA944" s="52" t="n">
        <v>939</v>
      </c>
      <c r="AC944" s="52"/>
      <c r="AD944" s="94" t="str">
        <f aca="false">IF(AC944&lt;&gt;"",VLOOKUP(AC944,$P$5:W$120,8,0),"")</f>
        <v/>
      </c>
      <c r="AF944" s="52" t="str">
        <f aca="false">IF(ISERROR(VALUE(MID(AD944,1,3))),"",VALUE(MID(VLOOKUP(VALUE(MID(AD944,1,3)),$P$5:$W$120,4,0),1,3)))</f>
        <v/>
      </c>
      <c r="AG944" s="94" t="str">
        <f aca="false">IF(AF944&lt;&gt;"",VLOOKUP(AF944,$B$5:$L$106,11,0),"")</f>
        <v/>
      </c>
      <c r="AH944" s="88"/>
      <c r="AI944" s="52" t="str">
        <f aca="false">IF(ISERR(VALUE(MID(AD944,1,3))),"",VALUE(MID(VLOOKUP(VALUE(MID(AD944,1,3)),$P$5:$W$120,6,0),1,3)))</f>
        <v/>
      </c>
      <c r="AJ944" s="94" t="str">
        <f aca="false">IF(AI944&lt;&gt;"",VLOOKUP(AI944,$B$5:$L$106,11,0),"")</f>
        <v/>
      </c>
      <c r="AK944" s="102" t="n">
        <f aca="false">AH944</f>
        <v>0</v>
      </c>
      <c r="AM944" s="103" t="n">
        <f aca="false">IF(AG944=$AM$3,IF($AM$4="借方残",AH944+AM593,AM593-AH944),IF(AJ944=$AM$3,IF($AM$4="借方残",AM593-AK944,AK944+AM593),AM593))</f>
        <v>0</v>
      </c>
      <c r="AO944" s="105" t="str">
        <f aca="false">IF($AO$3="","",IF(OR(AG944=$AO$3,AJ944=$AO$3),1,""))</f>
        <v/>
      </c>
      <c r="AP944" s="105" t="str">
        <f aca="false">IF(AO944=1,COUNTIF($AO$6:AO944,"=1"),"")</f>
        <v/>
      </c>
      <c r="AQ944" s="106" t="str">
        <f aca="false">IF($AO$3="","",IF(AG944=$AO$3,"借",IF(AJ944=$AO$3,"貸","")))</f>
        <v/>
      </c>
    </row>
    <row r="945" customFormat="false" ht="12" hidden="false" customHeight="false" outlineLevel="0" collapsed="false">
      <c r="AA945" s="52" t="n">
        <v>940</v>
      </c>
      <c r="AC945" s="52"/>
      <c r="AD945" s="94" t="str">
        <f aca="false">IF(AC945&lt;&gt;"",VLOOKUP(AC945,$P$5:W$120,8,0),"")</f>
        <v/>
      </c>
      <c r="AF945" s="52" t="str">
        <f aca="false">IF(ISERROR(VALUE(MID(AD945,1,3))),"",VALUE(MID(VLOOKUP(VALUE(MID(AD945,1,3)),$P$5:$W$120,4,0),1,3)))</f>
        <v/>
      </c>
      <c r="AG945" s="94" t="str">
        <f aca="false">IF(AF945&lt;&gt;"",VLOOKUP(AF945,$B$5:$L$106,11,0),"")</f>
        <v/>
      </c>
      <c r="AH945" s="88"/>
      <c r="AI945" s="52" t="str">
        <f aca="false">IF(ISERR(VALUE(MID(AD945,1,3))),"",VALUE(MID(VLOOKUP(VALUE(MID(AD945,1,3)),$P$5:$W$120,6,0),1,3)))</f>
        <v/>
      </c>
      <c r="AJ945" s="94" t="str">
        <f aca="false">IF(AI945&lt;&gt;"",VLOOKUP(AI945,$B$5:$L$106,11,0),"")</f>
        <v/>
      </c>
      <c r="AK945" s="102" t="n">
        <f aca="false">AH945</f>
        <v>0</v>
      </c>
      <c r="AM945" s="103" t="n">
        <f aca="false">IF(AG945=$AM$3,IF($AM$4="借方残",AH945+AM594,AM594-AH945),IF(AJ945=$AM$3,IF($AM$4="借方残",AM594-AK945,AK945+AM594),AM594))</f>
        <v>0</v>
      </c>
      <c r="AO945" s="105" t="str">
        <f aca="false">IF($AO$3="","",IF(OR(AG945=$AO$3,AJ945=$AO$3),1,""))</f>
        <v/>
      </c>
      <c r="AP945" s="105" t="str">
        <f aca="false">IF(AO945=1,COUNTIF($AO$6:AO945,"=1"),"")</f>
        <v/>
      </c>
      <c r="AQ945" s="106" t="str">
        <f aca="false">IF($AO$3="","",IF(AG945=$AO$3,"借",IF(AJ945=$AO$3,"貸","")))</f>
        <v/>
      </c>
    </row>
    <row r="946" customFormat="false" ht="12" hidden="false" customHeight="false" outlineLevel="0" collapsed="false">
      <c r="AA946" s="52" t="n">
        <v>941</v>
      </c>
      <c r="AC946" s="52"/>
      <c r="AD946" s="94" t="str">
        <f aca="false">IF(AC946&lt;&gt;"",VLOOKUP(AC946,$P$5:W$120,8,0),"")</f>
        <v/>
      </c>
      <c r="AF946" s="52" t="str">
        <f aca="false">IF(ISERROR(VALUE(MID(AD946,1,3))),"",VALUE(MID(VLOOKUP(VALUE(MID(AD946,1,3)),$P$5:$W$120,4,0),1,3)))</f>
        <v/>
      </c>
      <c r="AG946" s="94" t="str">
        <f aca="false">IF(AF946&lt;&gt;"",VLOOKUP(AF946,$B$5:$L$106,11,0),"")</f>
        <v/>
      </c>
      <c r="AH946" s="88"/>
      <c r="AI946" s="52" t="str">
        <f aca="false">IF(ISERR(VALUE(MID(AD946,1,3))),"",VALUE(MID(VLOOKUP(VALUE(MID(AD946,1,3)),$P$5:$W$120,6,0),1,3)))</f>
        <v/>
      </c>
      <c r="AJ946" s="94" t="str">
        <f aca="false">IF(AI946&lt;&gt;"",VLOOKUP(AI946,$B$5:$L$106,11,0),"")</f>
        <v/>
      </c>
      <c r="AK946" s="102" t="n">
        <f aca="false">AH946</f>
        <v>0</v>
      </c>
      <c r="AM946" s="103" t="n">
        <f aca="false">IF(AG946=$AM$3,IF($AM$4="借方残",AH946+AM595,AM595-AH946),IF(AJ946=$AM$3,IF($AM$4="借方残",AM595-AK946,AK946+AM595),AM595))</f>
        <v>0</v>
      </c>
      <c r="AO946" s="105" t="str">
        <f aca="false">IF($AO$3="","",IF(OR(AG946=$AO$3,AJ946=$AO$3),1,""))</f>
        <v/>
      </c>
      <c r="AP946" s="105" t="str">
        <f aca="false">IF(AO946=1,COUNTIF($AO$6:AO946,"=1"),"")</f>
        <v/>
      </c>
      <c r="AQ946" s="106" t="str">
        <f aca="false">IF($AO$3="","",IF(AG946=$AO$3,"借",IF(AJ946=$AO$3,"貸","")))</f>
        <v/>
      </c>
    </row>
    <row r="947" customFormat="false" ht="12" hidden="false" customHeight="false" outlineLevel="0" collapsed="false">
      <c r="AA947" s="52" t="n">
        <v>942</v>
      </c>
      <c r="AC947" s="52"/>
      <c r="AD947" s="94" t="str">
        <f aca="false">IF(AC947&lt;&gt;"",VLOOKUP(AC947,$P$5:W$120,8,0),"")</f>
        <v/>
      </c>
      <c r="AF947" s="52" t="str">
        <f aca="false">IF(ISERROR(VALUE(MID(AD947,1,3))),"",VALUE(MID(VLOOKUP(VALUE(MID(AD947,1,3)),$P$5:$W$120,4,0),1,3)))</f>
        <v/>
      </c>
      <c r="AG947" s="94" t="str">
        <f aca="false">IF(AF947&lt;&gt;"",VLOOKUP(AF947,$B$5:$L$106,11,0),"")</f>
        <v/>
      </c>
      <c r="AH947" s="88"/>
      <c r="AI947" s="52" t="str">
        <f aca="false">IF(ISERR(VALUE(MID(AD947,1,3))),"",VALUE(MID(VLOOKUP(VALUE(MID(AD947,1,3)),$P$5:$W$120,6,0),1,3)))</f>
        <v/>
      </c>
      <c r="AJ947" s="94" t="str">
        <f aca="false">IF(AI947&lt;&gt;"",VLOOKUP(AI947,$B$5:$L$106,11,0),"")</f>
        <v/>
      </c>
      <c r="AK947" s="102" t="n">
        <f aca="false">AH947</f>
        <v>0</v>
      </c>
      <c r="AM947" s="103" t="n">
        <f aca="false">IF(AG947=$AM$3,IF($AM$4="借方残",AH947+AM596,AM596-AH947),IF(AJ947=$AM$3,IF($AM$4="借方残",AM596-AK947,AK947+AM596),AM596))</f>
        <v>0</v>
      </c>
      <c r="AO947" s="105" t="str">
        <f aca="false">IF($AO$3="","",IF(OR(AG947=$AO$3,AJ947=$AO$3),1,""))</f>
        <v/>
      </c>
      <c r="AP947" s="105" t="str">
        <f aca="false">IF(AO947=1,COUNTIF($AO$6:AO947,"=1"),"")</f>
        <v/>
      </c>
      <c r="AQ947" s="106" t="str">
        <f aca="false">IF($AO$3="","",IF(AG947=$AO$3,"借",IF(AJ947=$AO$3,"貸","")))</f>
        <v/>
      </c>
    </row>
    <row r="948" customFormat="false" ht="12" hidden="false" customHeight="false" outlineLevel="0" collapsed="false">
      <c r="AA948" s="52" t="n">
        <v>943</v>
      </c>
      <c r="AC948" s="52"/>
      <c r="AD948" s="94" t="str">
        <f aca="false">IF(AC948&lt;&gt;"",VLOOKUP(AC948,$P$5:W$120,8,0),"")</f>
        <v/>
      </c>
      <c r="AF948" s="52" t="str">
        <f aca="false">IF(ISERROR(VALUE(MID(AD948,1,3))),"",VALUE(MID(VLOOKUP(VALUE(MID(AD948,1,3)),$P$5:$W$120,4,0),1,3)))</f>
        <v/>
      </c>
      <c r="AG948" s="94" t="str">
        <f aca="false">IF(AF948&lt;&gt;"",VLOOKUP(AF948,$B$5:$L$106,11,0),"")</f>
        <v/>
      </c>
      <c r="AH948" s="88"/>
      <c r="AI948" s="52" t="str">
        <f aca="false">IF(ISERR(VALUE(MID(AD948,1,3))),"",VALUE(MID(VLOOKUP(VALUE(MID(AD948,1,3)),$P$5:$W$120,6,0),1,3)))</f>
        <v/>
      </c>
      <c r="AJ948" s="94" t="str">
        <f aca="false">IF(AI948&lt;&gt;"",VLOOKUP(AI948,$B$5:$L$106,11,0),"")</f>
        <v/>
      </c>
      <c r="AK948" s="102" t="n">
        <f aca="false">AH948</f>
        <v>0</v>
      </c>
      <c r="AM948" s="103" t="n">
        <f aca="false">IF(AG948=$AM$3,IF($AM$4="借方残",AH948+AM597,AM597-AH948),IF(AJ948=$AM$3,IF($AM$4="借方残",AM597-AK948,AK948+AM597),AM597))</f>
        <v>0</v>
      </c>
      <c r="AO948" s="105" t="str">
        <f aca="false">IF($AO$3="","",IF(OR(AG948=$AO$3,AJ948=$AO$3),1,""))</f>
        <v/>
      </c>
      <c r="AP948" s="105" t="str">
        <f aca="false">IF(AO948=1,COUNTIF($AO$6:AO948,"=1"),"")</f>
        <v/>
      </c>
      <c r="AQ948" s="106" t="str">
        <f aca="false">IF($AO$3="","",IF(AG948=$AO$3,"借",IF(AJ948=$AO$3,"貸","")))</f>
        <v/>
      </c>
    </row>
    <row r="949" customFormat="false" ht="12" hidden="false" customHeight="false" outlineLevel="0" collapsed="false">
      <c r="AA949" s="52" t="n">
        <v>944</v>
      </c>
      <c r="AC949" s="52"/>
      <c r="AD949" s="94" t="str">
        <f aca="false">IF(AC949&lt;&gt;"",VLOOKUP(AC949,$P$5:W$120,8,0),"")</f>
        <v/>
      </c>
      <c r="AF949" s="52" t="str">
        <f aca="false">IF(ISERROR(VALUE(MID(AD949,1,3))),"",VALUE(MID(VLOOKUP(VALUE(MID(AD949,1,3)),$P$5:$W$120,4,0),1,3)))</f>
        <v/>
      </c>
      <c r="AG949" s="94" t="str">
        <f aca="false">IF(AF949&lt;&gt;"",VLOOKUP(AF949,$B$5:$L$106,11,0),"")</f>
        <v/>
      </c>
      <c r="AH949" s="88"/>
      <c r="AI949" s="52" t="str">
        <f aca="false">IF(ISERR(VALUE(MID(AD949,1,3))),"",VALUE(MID(VLOOKUP(VALUE(MID(AD949,1,3)),$P$5:$W$120,6,0),1,3)))</f>
        <v/>
      </c>
      <c r="AJ949" s="94" t="str">
        <f aca="false">IF(AI949&lt;&gt;"",VLOOKUP(AI949,$B$5:$L$106,11,0),"")</f>
        <v/>
      </c>
      <c r="AK949" s="102" t="n">
        <f aca="false">AH949</f>
        <v>0</v>
      </c>
      <c r="AM949" s="103" t="n">
        <f aca="false">IF(AG949=$AM$3,IF($AM$4="借方残",AH949+AM598,AM598-AH949),IF(AJ949=$AM$3,IF($AM$4="借方残",AM598-AK949,AK949+AM598),AM598))</f>
        <v>0</v>
      </c>
      <c r="AO949" s="105" t="str">
        <f aca="false">IF($AO$3="","",IF(OR(AG949=$AO$3,AJ949=$AO$3),1,""))</f>
        <v/>
      </c>
      <c r="AP949" s="105" t="str">
        <f aca="false">IF(AO949=1,COUNTIF($AO$6:AO949,"=1"),"")</f>
        <v/>
      </c>
      <c r="AQ949" s="106" t="str">
        <f aca="false">IF($AO$3="","",IF(AG949=$AO$3,"借",IF(AJ949=$AO$3,"貸","")))</f>
        <v/>
      </c>
    </row>
    <row r="950" customFormat="false" ht="12" hidden="false" customHeight="false" outlineLevel="0" collapsed="false">
      <c r="AA950" s="52" t="n">
        <v>945</v>
      </c>
      <c r="AC950" s="52"/>
      <c r="AD950" s="94" t="str">
        <f aca="false">IF(AC950&lt;&gt;"",VLOOKUP(AC950,$P$5:W$120,8,0),"")</f>
        <v/>
      </c>
      <c r="AF950" s="52" t="str">
        <f aca="false">IF(ISERROR(VALUE(MID(AD950,1,3))),"",VALUE(MID(VLOOKUP(VALUE(MID(AD950,1,3)),$P$5:$W$120,4,0),1,3)))</f>
        <v/>
      </c>
      <c r="AG950" s="94" t="str">
        <f aca="false">IF(AF950&lt;&gt;"",VLOOKUP(AF950,$B$5:$L$106,11,0),"")</f>
        <v/>
      </c>
      <c r="AH950" s="88"/>
      <c r="AI950" s="52" t="str">
        <f aca="false">IF(ISERR(VALUE(MID(AD950,1,3))),"",VALUE(MID(VLOOKUP(VALUE(MID(AD950,1,3)),$P$5:$W$120,6,0),1,3)))</f>
        <v/>
      </c>
      <c r="AJ950" s="94" t="str">
        <f aca="false">IF(AI950&lt;&gt;"",VLOOKUP(AI950,$B$5:$L$106,11,0),"")</f>
        <v/>
      </c>
      <c r="AK950" s="102" t="n">
        <f aca="false">AH950</f>
        <v>0</v>
      </c>
      <c r="AM950" s="103" t="n">
        <f aca="false">IF(AG950=$AM$3,IF($AM$4="借方残",AH950+AM599,AM599-AH950),IF(AJ950=$AM$3,IF($AM$4="借方残",AM599-AK950,AK950+AM599),AM599))</f>
        <v>0</v>
      </c>
      <c r="AO950" s="105" t="str">
        <f aca="false">IF($AO$3="","",IF(OR(AG950=$AO$3,AJ950=$AO$3),1,""))</f>
        <v/>
      </c>
      <c r="AP950" s="105" t="str">
        <f aca="false">IF(AO950=1,COUNTIF($AO$6:AO950,"=1"),"")</f>
        <v/>
      </c>
      <c r="AQ950" s="106" t="str">
        <f aca="false">IF($AO$3="","",IF(AG950=$AO$3,"借",IF(AJ950=$AO$3,"貸","")))</f>
        <v/>
      </c>
    </row>
    <row r="951" customFormat="false" ht="12" hidden="false" customHeight="false" outlineLevel="0" collapsed="false">
      <c r="AA951" s="52" t="n">
        <v>946</v>
      </c>
      <c r="AC951" s="52"/>
      <c r="AD951" s="94" t="str">
        <f aca="false">IF(AC951&lt;&gt;"",VLOOKUP(AC951,$P$5:W$120,8,0),"")</f>
        <v/>
      </c>
      <c r="AF951" s="52" t="str">
        <f aca="false">IF(ISERROR(VALUE(MID(AD951,1,3))),"",VALUE(MID(VLOOKUP(VALUE(MID(AD951,1,3)),$P$5:$W$120,4,0),1,3)))</f>
        <v/>
      </c>
      <c r="AG951" s="94" t="str">
        <f aca="false">IF(AF951&lt;&gt;"",VLOOKUP(AF951,$B$5:$L$106,11,0),"")</f>
        <v/>
      </c>
      <c r="AH951" s="88"/>
      <c r="AI951" s="52" t="str">
        <f aca="false">IF(ISERR(VALUE(MID(AD951,1,3))),"",VALUE(MID(VLOOKUP(VALUE(MID(AD951,1,3)),$P$5:$W$120,6,0),1,3)))</f>
        <v/>
      </c>
      <c r="AJ951" s="94" t="str">
        <f aca="false">IF(AI951&lt;&gt;"",VLOOKUP(AI951,$B$5:$L$106,11,0),"")</f>
        <v/>
      </c>
      <c r="AK951" s="102" t="n">
        <f aca="false">AH951</f>
        <v>0</v>
      </c>
      <c r="AM951" s="103" t="n">
        <f aca="false">IF(AG951=$AM$3,IF($AM$4="借方残",AH951+AM600,AM600-AH951),IF(AJ951=$AM$3,IF($AM$4="借方残",AM600-AK951,AK951+AM600),AM600))</f>
        <v>0</v>
      </c>
      <c r="AO951" s="105" t="str">
        <f aca="false">IF($AO$3="","",IF(OR(AG951=$AO$3,AJ951=$AO$3),1,""))</f>
        <v/>
      </c>
      <c r="AP951" s="105" t="str">
        <f aca="false">IF(AO951=1,COUNTIF($AO$6:AO951,"=1"),"")</f>
        <v/>
      </c>
      <c r="AQ951" s="106" t="str">
        <f aca="false">IF($AO$3="","",IF(AG951=$AO$3,"借",IF(AJ951=$AO$3,"貸","")))</f>
        <v/>
      </c>
    </row>
    <row r="952" customFormat="false" ht="12" hidden="false" customHeight="false" outlineLevel="0" collapsed="false">
      <c r="AA952" s="52" t="n">
        <v>947</v>
      </c>
      <c r="AC952" s="52"/>
      <c r="AD952" s="94" t="str">
        <f aca="false">IF(AC952&lt;&gt;"",VLOOKUP(AC952,$P$5:W$120,8,0),"")</f>
        <v/>
      </c>
      <c r="AF952" s="52" t="str">
        <f aca="false">IF(ISERROR(VALUE(MID(AD952,1,3))),"",VALUE(MID(VLOOKUP(VALUE(MID(AD952,1,3)),$P$5:$W$120,4,0),1,3)))</f>
        <v/>
      </c>
      <c r="AG952" s="94" t="str">
        <f aca="false">IF(AF952&lt;&gt;"",VLOOKUP(AF952,$B$5:$L$106,11,0),"")</f>
        <v/>
      </c>
      <c r="AH952" s="88"/>
      <c r="AI952" s="52" t="str">
        <f aca="false">IF(ISERR(VALUE(MID(AD952,1,3))),"",VALUE(MID(VLOOKUP(VALUE(MID(AD952,1,3)),$P$5:$W$120,6,0),1,3)))</f>
        <v/>
      </c>
      <c r="AJ952" s="94" t="str">
        <f aca="false">IF(AI952&lt;&gt;"",VLOOKUP(AI952,$B$5:$L$106,11,0),"")</f>
        <v/>
      </c>
      <c r="AK952" s="102" t="n">
        <f aca="false">AH952</f>
        <v>0</v>
      </c>
      <c r="AM952" s="103" t="n">
        <f aca="false">IF(AG952=$AM$3,IF($AM$4="借方残",AH952+AM601,AM601-AH952),IF(AJ952=$AM$3,IF($AM$4="借方残",AM601-AK952,AK952+AM601),AM601))</f>
        <v>0</v>
      </c>
      <c r="AO952" s="105" t="str">
        <f aca="false">IF($AO$3="","",IF(OR(AG952=$AO$3,AJ952=$AO$3),1,""))</f>
        <v/>
      </c>
      <c r="AP952" s="105" t="str">
        <f aca="false">IF(AO952=1,COUNTIF($AO$6:AO952,"=1"),"")</f>
        <v/>
      </c>
      <c r="AQ952" s="106" t="str">
        <f aca="false">IF($AO$3="","",IF(AG952=$AO$3,"借",IF(AJ952=$AO$3,"貸","")))</f>
        <v/>
      </c>
    </row>
    <row r="953" customFormat="false" ht="12" hidden="false" customHeight="false" outlineLevel="0" collapsed="false">
      <c r="AA953" s="52" t="n">
        <v>948</v>
      </c>
      <c r="AC953" s="52"/>
      <c r="AD953" s="94" t="str">
        <f aca="false">IF(AC953&lt;&gt;"",VLOOKUP(AC953,$P$5:W$120,8,0),"")</f>
        <v/>
      </c>
      <c r="AF953" s="52" t="str">
        <f aca="false">IF(ISERROR(VALUE(MID(AD953,1,3))),"",VALUE(MID(VLOOKUP(VALUE(MID(AD953,1,3)),$P$5:$W$120,4,0),1,3)))</f>
        <v/>
      </c>
      <c r="AG953" s="94" t="str">
        <f aca="false">IF(AF953&lt;&gt;"",VLOOKUP(AF953,$B$5:$L$106,11,0),"")</f>
        <v/>
      </c>
      <c r="AH953" s="88"/>
      <c r="AI953" s="52" t="str">
        <f aca="false">IF(ISERR(VALUE(MID(AD953,1,3))),"",VALUE(MID(VLOOKUP(VALUE(MID(AD953,1,3)),$P$5:$W$120,6,0),1,3)))</f>
        <v/>
      </c>
      <c r="AJ953" s="94" t="str">
        <f aca="false">IF(AI953&lt;&gt;"",VLOOKUP(AI953,$B$5:$L$106,11,0),"")</f>
        <v/>
      </c>
      <c r="AK953" s="102" t="n">
        <f aca="false">AH953</f>
        <v>0</v>
      </c>
      <c r="AM953" s="103" t="n">
        <f aca="false">IF(AG953=$AM$3,IF($AM$4="借方残",AH953+AM602,AM602-AH953),IF(AJ953=$AM$3,IF($AM$4="借方残",AM602-AK953,AK953+AM602),AM602))</f>
        <v>0</v>
      </c>
      <c r="AO953" s="105" t="str">
        <f aca="false">IF($AO$3="","",IF(OR(AG953=$AO$3,AJ953=$AO$3),1,""))</f>
        <v/>
      </c>
      <c r="AP953" s="105" t="str">
        <f aca="false">IF(AO953=1,COUNTIF($AO$6:AO953,"=1"),"")</f>
        <v/>
      </c>
      <c r="AQ953" s="106" t="str">
        <f aca="false">IF($AO$3="","",IF(AG953=$AO$3,"借",IF(AJ953=$AO$3,"貸","")))</f>
        <v/>
      </c>
    </row>
    <row r="954" customFormat="false" ht="12" hidden="false" customHeight="false" outlineLevel="0" collapsed="false">
      <c r="AA954" s="52" t="n">
        <v>949</v>
      </c>
      <c r="AC954" s="52"/>
      <c r="AD954" s="94" t="str">
        <f aca="false">IF(AC954&lt;&gt;"",VLOOKUP(AC954,$P$5:W$120,8,0),"")</f>
        <v/>
      </c>
      <c r="AF954" s="52" t="str">
        <f aca="false">IF(ISERROR(VALUE(MID(AD954,1,3))),"",VALUE(MID(VLOOKUP(VALUE(MID(AD954,1,3)),$P$5:$W$120,4,0),1,3)))</f>
        <v/>
      </c>
      <c r="AG954" s="94" t="str">
        <f aca="false">IF(AF954&lt;&gt;"",VLOOKUP(AF954,$B$5:$L$106,11,0),"")</f>
        <v/>
      </c>
      <c r="AH954" s="88"/>
      <c r="AI954" s="52" t="str">
        <f aca="false">IF(ISERR(VALUE(MID(AD954,1,3))),"",VALUE(MID(VLOOKUP(VALUE(MID(AD954,1,3)),$P$5:$W$120,6,0),1,3)))</f>
        <v/>
      </c>
      <c r="AJ954" s="94" t="str">
        <f aca="false">IF(AI954&lt;&gt;"",VLOOKUP(AI954,$B$5:$L$106,11,0),"")</f>
        <v/>
      </c>
      <c r="AK954" s="102" t="n">
        <f aca="false">AH954</f>
        <v>0</v>
      </c>
      <c r="AM954" s="103" t="n">
        <f aca="false">IF(AG954=$AM$3,IF($AM$4="借方残",AH954+AM603,AM603-AH954),IF(AJ954=$AM$3,IF($AM$4="借方残",AM603-AK954,AK954+AM603),AM603))</f>
        <v>0</v>
      </c>
      <c r="AO954" s="105" t="str">
        <f aca="false">IF($AO$3="","",IF(OR(AG954=$AO$3,AJ954=$AO$3),1,""))</f>
        <v/>
      </c>
      <c r="AP954" s="105" t="str">
        <f aca="false">IF(AO954=1,COUNTIF($AO$6:AO954,"=1"),"")</f>
        <v/>
      </c>
      <c r="AQ954" s="106" t="str">
        <f aca="false">IF($AO$3="","",IF(AG954=$AO$3,"借",IF(AJ954=$AO$3,"貸","")))</f>
        <v/>
      </c>
    </row>
    <row r="955" customFormat="false" ht="12" hidden="false" customHeight="false" outlineLevel="0" collapsed="false">
      <c r="AA955" s="52" t="n">
        <v>950</v>
      </c>
      <c r="AC955" s="52"/>
      <c r="AD955" s="94" t="str">
        <f aca="false">IF(AC955&lt;&gt;"",VLOOKUP(AC955,$P$5:W$120,8,0),"")</f>
        <v/>
      </c>
      <c r="AF955" s="52" t="str">
        <f aca="false">IF(ISERROR(VALUE(MID(AD955,1,3))),"",VALUE(MID(VLOOKUP(VALUE(MID(AD955,1,3)),$P$5:$W$120,4,0),1,3)))</f>
        <v/>
      </c>
      <c r="AG955" s="94" t="str">
        <f aca="false">IF(AF955&lt;&gt;"",VLOOKUP(AF955,$B$5:$L$106,11,0),"")</f>
        <v/>
      </c>
      <c r="AH955" s="88"/>
      <c r="AI955" s="52" t="str">
        <f aca="false">IF(ISERR(VALUE(MID(AD955,1,3))),"",VALUE(MID(VLOOKUP(VALUE(MID(AD955,1,3)),$P$5:$W$120,6,0),1,3)))</f>
        <v/>
      </c>
      <c r="AJ955" s="94" t="str">
        <f aca="false">IF(AI955&lt;&gt;"",VLOOKUP(AI955,$B$5:$L$106,11,0),"")</f>
        <v/>
      </c>
      <c r="AK955" s="102" t="n">
        <f aca="false">AH955</f>
        <v>0</v>
      </c>
      <c r="AM955" s="103" t="n">
        <f aca="false">IF(AG955=$AM$3,IF($AM$4="借方残",AH955+AM604,AM604-AH955),IF(AJ955=$AM$3,IF($AM$4="借方残",AM604-AK955,AK955+AM604),AM604))</f>
        <v>0</v>
      </c>
      <c r="AO955" s="105" t="str">
        <f aca="false">IF($AO$3="","",IF(OR(AG955=$AO$3,AJ955=$AO$3),1,""))</f>
        <v/>
      </c>
      <c r="AP955" s="105" t="str">
        <f aca="false">IF(AO955=1,COUNTIF($AO$6:AO955,"=1"),"")</f>
        <v/>
      </c>
      <c r="AQ955" s="106" t="str">
        <f aca="false">IF($AO$3="","",IF(AG955=$AO$3,"借",IF(AJ955=$AO$3,"貸","")))</f>
        <v/>
      </c>
    </row>
    <row r="956" customFormat="false" ht="12" hidden="false" customHeight="false" outlineLevel="0" collapsed="false">
      <c r="AA956" s="52" t="n">
        <v>951</v>
      </c>
      <c r="AC956" s="52"/>
      <c r="AD956" s="94" t="str">
        <f aca="false">IF(AC956&lt;&gt;"",VLOOKUP(AC956,$P$5:W$120,8,0),"")</f>
        <v/>
      </c>
      <c r="AF956" s="52" t="str">
        <f aca="false">IF(ISERROR(VALUE(MID(AD956,1,3))),"",VALUE(MID(VLOOKUP(VALUE(MID(AD956,1,3)),$P$5:$W$120,4,0),1,3)))</f>
        <v/>
      </c>
      <c r="AG956" s="94" t="str">
        <f aca="false">IF(AF956&lt;&gt;"",VLOOKUP(AF956,$B$5:$L$106,11,0),"")</f>
        <v/>
      </c>
      <c r="AH956" s="88"/>
      <c r="AI956" s="52" t="str">
        <f aca="false">IF(ISERR(VALUE(MID(AD956,1,3))),"",VALUE(MID(VLOOKUP(VALUE(MID(AD956,1,3)),$P$5:$W$120,6,0),1,3)))</f>
        <v/>
      </c>
      <c r="AJ956" s="94" t="str">
        <f aca="false">IF(AI956&lt;&gt;"",VLOOKUP(AI956,$B$5:$L$106,11,0),"")</f>
        <v/>
      </c>
      <c r="AK956" s="102" t="n">
        <f aca="false">AH956</f>
        <v>0</v>
      </c>
      <c r="AM956" s="103" t="n">
        <f aca="false">IF(AG956=$AM$3,IF($AM$4="借方残",AH956+AM605,AM605-AH956),IF(AJ956=$AM$3,IF($AM$4="借方残",AM605-AK956,AK956+AM605),AM605))</f>
        <v>0</v>
      </c>
      <c r="AO956" s="105" t="str">
        <f aca="false">IF($AO$3="","",IF(OR(AG956=$AO$3,AJ956=$AO$3),1,""))</f>
        <v/>
      </c>
      <c r="AP956" s="105" t="str">
        <f aca="false">IF(AO956=1,COUNTIF($AO$6:AO956,"=1"),"")</f>
        <v/>
      </c>
      <c r="AQ956" s="106" t="str">
        <f aca="false">IF($AO$3="","",IF(AG956=$AO$3,"借",IF(AJ956=$AO$3,"貸","")))</f>
        <v/>
      </c>
    </row>
    <row r="957" customFormat="false" ht="12" hidden="false" customHeight="false" outlineLevel="0" collapsed="false">
      <c r="AA957" s="52" t="n">
        <v>952</v>
      </c>
      <c r="AC957" s="52"/>
      <c r="AD957" s="94" t="str">
        <f aca="false">IF(AC957&lt;&gt;"",VLOOKUP(AC957,$P$5:W$120,8,0),"")</f>
        <v/>
      </c>
      <c r="AF957" s="52" t="str">
        <f aca="false">IF(ISERROR(VALUE(MID(AD957,1,3))),"",VALUE(MID(VLOOKUP(VALUE(MID(AD957,1,3)),$P$5:$W$120,4,0),1,3)))</f>
        <v/>
      </c>
      <c r="AG957" s="94" t="str">
        <f aca="false">IF(AF957&lt;&gt;"",VLOOKUP(AF957,$B$5:$L$106,11,0),"")</f>
        <v/>
      </c>
      <c r="AH957" s="88"/>
      <c r="AI957" s="52" t="str">
        <f aca="false">IF(ISERR(VALUE(MID(AD957,1,3))),"",VALUE(MID(VLOOKUP(VALUE(MID(AD957,1,3)),$P$5:$W$120,6,0),1,3)))</f>
        <v/>
      </c>
      <c r="AJ957" s="94" t="str">
        <f aca="false">IF(AI957&lt;&gt;"",VLOOKUP(AI957,$B$5:$L$106,11,0),"")</f>
        <v/>
      </c>
      <c r="AK957" s="102" t="n">
        <f aca="false">AH957</f>
        <v>0</v>
      </c>
      <c r="AM957" s="103" t="n">
        <f aca="false">IF(AG957=$AM$3,IF($AM$4="借方残",AH957+AM606,AM606-AH957),IF(AJ957=$AM$3,IF($AM$4="借方残",AM606-AK957,AK957+AM606),AM606))</f>
        <v>0</v>
      </c>
      <c r="AO957" s="105" t="str">
        <f aca="false">IF($AO$3="","",IF(OR(AG957=$AO$3,AJ957=$AO$3),1,""))</f>
        <v/>
      </c>
      <c r="AP957" s="105" t="str">
        <f aca="false">IF(AO957=1,COUNTIF($AO$6:AO957,"=1"),"")</f>
        <v/>
      </c>
      <c r="AQ957" s="106" t="str">
        <f aca="false">IF($AO$3="","",IF(AG957=$AO$3,"借",IF(AJ957=$AO$3,"貸","")))</f>
        <v/>
      </c>
    </row>
    <row r="958" customFormat="false" ht="12" hidden="false" customHeight="false" outlineLevel="0" collapsed="false">
      <c r="AA958" s="52" t="n">
        <v>953</v>
      </c>
      <c r="AC958" s="52"/>
      <c r="AD958" s="94" t="str">
        <f aca="false">IF(AC958&lt;&gt;"",VLOOKUP(AC958,$P$5:W$120,8,0),"")</f>
        <v/>
      </c>
      <c r="AF958" s="52" t="str">
        <f aca="false">IF(ISERROR(VALUE(MID(AD958,1,3))),"",VALUE(MID(VLOOKUP(VALUE(MID(AD958,1,3)),$P$5:$W$120,4,0),1,3)))</f>
        <v/>
      </c>
      <c r="AG958" s="94" t="str">
        <f aca="false">IF(AF958&lt;&gt;"",VLOOKUP(AF958,$B$5:$L$106,11,0),"")</f>
        <v/>
      </c>
      <c r="AH958" s="88"/>
      <c r="AI958" s="52" t="str">
        <f aca="false">IF(ISERR(VALUE(MID(AD958,1,3))),"",VALUE(MID(VLOOKUP(VALUE(MID(AD958,1,3)),$P$5:$W$120,6,0),1,3)))</f>
        <v/>
      </c>
      <c r="AJ958" s="94" t="str">
        <f aca="false">IF(AI958&lt;&gt;"",VLOOKUP(AI958,$B$5:$L$106,11,0),"")</f>
        <v/>
      </c>
      <c r="AK958" s="102" t="n">
        <f aca="false">AH958</f>
        <v>0</v>
      </c>
      <c r="AM958" s="103" t="n">
        <f aca="false">IF(AG958=$AM$3,IF($AM$4="借方残",AH958+AM607,AM607-AH958),IF(AJ958=$AM$3,IF($AM$4="借方残",AM607-AK958,AK958+AM607),AM607))</f>
        <v>0</v>
      </c>
      <c r="AO958" s="105" t="str">
        <f aca="false">IF($AO$3="","",IF(OR(AG958=$AO$3,AJ958=$AO$3),1,""))</f>
        <v/>
      </c>
      <c r="AP958" s="105" t="str">
        <f aca="false">IF(AO958=1,COUNTIF($AO$6:AO958,"=1"),"")</f>
        <v/>
      </c>
      <c r="AQ958" s="106" t="str">
        <f aca="false">IF($AO$3="","",IF(AG958=$AO$3,"借",IF(AJ958=$AO$3,"貸","")))</f>
        <v/>
      </c>
    </row>
    <row r="959" customFormat="false" ht="12" hidden="false" customHeight="false" outlineLevel="0" collapsed="false">
      <c r="AA959" s="52" t="n">
        <v>954</v>
      </c>
      <c r="AC959" s="52"/>
      <c r="AD959" s="94" t="str">
        <f aca="false">IF(AC959&lt;&gt;"",VLOOKUP(AC959,$P$5:W$120,8,0),"")</f>
        <v/>
      </c>
      <c r="AF959" s="52" t="str">
        <f aca="false">IF(ISERROR(VALUE(MID(AD959,1,3))),"",VALUE(MID(VLOOKUP(VALUE(MID(AD959,1,3)),$P$5:$W$120,4,0),1,3)))</f>
        <v/>
      </c>
      <c r="AG959" s="94" t="str">
        <f aca="false">IF(AF959&lt;&gt;"",VLOOKUP(AF959,$B$5:$L$106,11,0),"")</f>
        <v/>
      </c>
      <c r="AH959" s="88"/>
      <c r="AI959" s="52" t="str">
        <f aca="false">IF(ISERR(VALUE(MID(AD959,1,3))),"",VALUE(MID(VLOOKUP(VALUE(MID(AD959,1,3)),$P$5:$W$120,6,0),1,3)))</f>
        <v/>
      </c>
      <c r="AJ959" s="94" t="str">
        <f aca="false">IF(AI959&lt;&gt;"",VLOOKUP(AI959,$B$5:$L$106,11,0),"")</f>
        <v/>
      </c>
      <c r="AK959" s="102" t="n">
        <f aca="false">AH959</f>
        <v>0</v>
      </c>
      <c r="AM959" s="103" t="n">
        <f aca="false">IF(AG959=$AM$3,IF($AM$4="借方残",AH959+AM608,AM608-AH959),IF(AJ959=$AM$3,IF($AM$4="借方残",AM608-AK959,AK959+AM608),AM608))</f>
        <v>0</v>
      </c>
      <c r="AO959" s="105" t="str">
        <f aca="false">IF($AO$3="","",IF(OR(AG959=$AO$3,AJ959=$AO$3),1,""))</f>
        <v/>
      </c>
      <c r="AP959" s="105" t="str">
        <f aca="false">IF(AO959=1,COUNTIF($AO$6:AO959,"=1"),"")</f>
        <v/>
      </c>
      <c r="AQ959" s="106" t="str">
        <f aca="false">IF($AO$3="","",IF(AG959=$AO$3,"借",IF(AJ959=$AO$3,"貸","")))</f>
        <v/>
      </c>
    </row>
    <row r="960" customFormat="false" ht="12" hidden="false" customHeight="false" outlineLevel="0" collapsed="false">
      <c r="AA960" s="52" t="n">
        <v>955</v>
      </c>
      <c r="AC960" s="52"/>
      <c r="AD960" s="94" t="str">
        <f aca="false">IF(AC960&lt;&gt;"",VLOOKUP(AC960,$P$5:W$120,8,0),"")</f>
        <v/>
      </c>
      <c r="AF960" s="52" t="str">
        <f aca="false">IF(ISERROR(VALUE(MID(AD960,1,3))),"",VALUE(MID(VLOOKUP(VALUE(MID(AD960,1,3)),$P$5:$W$120,4,0),1,3)))</f>
        <v/>
      </c>
      <c r="AG960" s="94" t="str">
        <f aca="false">IF(AF960&lt;&gt;"",VLOOKUP(AF960,$B$5:$L$106,11,0),"")</f>
        <v/>
      </c>
      <c r="AH960" s="88"/>
      <c r="AI960" s="52" t="str">
        <f aca="false">IF(ISERR(VALUE(MID(AD960,1,3))),"",VALUE(MID(VLOOKUP(VALUE(MID(AD960,1,3)),$P$5:$W$120,6,0),1,3)))</f>
        <v/>
      </c>
      <c r="AJ960" s="94" t="str">
        <f aca="false">IF(AI960&lt;&gt;"",VLOOKUP(AI960,$B$5:$L$106,11,0),"")</f>
        <v/>
      </c>
      <c r="AK960" s="102" t="n">
        <f aca="false">AH960</f>
        <v>0</v>
      </c>
      <c r="AM960" s="103" t="n">
        <f aca="false">IF(AG960=$AM$3,IF($AM$4="借方残",AH960+AM609,AM609-AH960),IF(AJ960=$AM$3,IF($AM$4="借方残",AM609-AK960,AK960+AM609),AM609))</f>
        <v>0</v>
      </c>
      <c r="AO960" s="105" t="str">
        <f aca="false">IF($AO$3="","",IF(OR(AG960=$AO$3,AJ960=$AO$3),1,""))</f>
        <v/>
      </c>
      <c r="AP960" s="105" t="str">
        <f aca="false">IF(AO960=1,COUNTIF($AO$6:AO960,"=1"),"")</f>
        <v/>
      </c>
      <c r="AQ960" s="106" t="str">
        <f aca="false">IF($AO$3="","",IF(AG960=$AO$3,"借",IF(AJ960=$AO$3,"貸","")))</f>
        <v/>
      </c>
    </row>
    <row r="961" customFormat="false" ht="12" hidden="false" customHeight="false" outlineLevel="0" collapsed="false">
      <c r="AA961" s="52" t="n">
        <v>956</v>
      </c>
      <c r="AC961" s="52"/>
      <c r="AD961" s="94" t="str">
        <f aca="false">IF(AC961&lt;&gt;"",VLOOKUP(AC961,$P$5:W$120,8,0),"")</f>
        <v/>
      </c>
      <c r="AF961" s="52" t="str">
        <f aca="false">IF(ISERROR(VALUE(MID(AD961,1,3))),"",VALUE(MID(VLOOKUP(VALUE(MID(AD961,1,3)),$P$5:$W$120,4,0),1,3)))</f>
        <v/>
      </c>
      <c r="AG961" s="94" t="str">
        <f aca="false">IF(AF961&lt;&gt;"",VLOOKUP(AF961,$B$5:$L$106,11,0),"")</f>
        <v/>
      </c>
      <c r="AH961" s="88"/>
      <c r="AI961" s="52" t="str">
        <f aca="false">IF(ISERR(VALUE(MID(AD961,1,3))),"",VALUE(MID(VLOOKUP(VALUE(MID(AD961,1,3)),$P$5:$W$120,6,0),1,3)))</f>
        <v/>
      </c>
      <c r="AJ961" s="94" t="str">
        <f aca="false">IF(AI961&lt;&gt;"",VLOOKUP(AI961,$B$5:$L$106,11,0),"")</f>
        <v/>
      </c>
      <c r="AK961" s="102" t="n">
        <f aca="false">AH961</f>
        <v>0</v>
      </c>
      <c r="AM961" s="103" t="n">
        <f aca="false">IF(AG961=$AM$3,IF($AM$4="借方残",AH961+AM610,AM610-AH961),IF(AJ961=$AM$3,IF($AM$4="借方残",AM610-AK961,AK961+AM610),AM610))</f>
        <v>0</v>
      </c>
      <c r="AO961" s="105" t="str">
        <f aca="false">IF($AO$3="","",IF(OR(AG961=$AO$3,AJ961=$AO$3),1,""))</f>
        <v/>
      </c>
      <c r="AP961" s="105" t="str">
        <f aca="false">IF(AO961=1,COUNTIF($AO$6:AO961,"=1"),"")</f>
        <v/>
      </c>
      <c r="AQ961" s="106" t="str">
        <f aca="false">IF($AO$3="","",IF(AG961=$AO$3,"借",IF(AJ961=$AO$3,"貸","")))</f>
        <v/>
      </c>
    </row>
    <row r="962" customFormat="false" ht="12" hidden="false" customHeight="false" outlineLevel="0" collapsed="false">
      <c r="AA962" s="52" t="n">
        <v>957</v>
      </c>
      <c r="AC962" s="52"/>
      <c r="AD962" s="94" t="str">
        <f aca="false">IF(AC962&lt;&gt;"",VLOOKUP(AC962,$P$5:W$120,8,0),"")</f>
        <v/>
      </c>
      <c r="AF962" s="52" t="str">
        <f aca="false">IF(ISERROR(VALUE(MID(AD962,1,3))),"",VALUE(MID(VLOOKUP(VALUE(MID(AD962,1,3)),$P$5:$W$120,4,0),1,3)))</f>
        <v/>
      </c>
      <c r="AG962" s="94" t="str">
        <f aca="false">IF(AF962&lt;&gt;"",VLOOKUP(AF962,$B$5:$L$106,11,0),"")</f>
        <v/>
      </c>
      <c r="AH962" s="88"/>
      <c r="AI962" s="52" t="str">
        <f aca="false">IF(ISERR(VALUE(MID(AD962,1,3))),"",VALUE(MID(VLOOKUP(VALUE(MID(AD962,1,3)),$P$5:$W$120,6,0),1,3)))</f>
        <v/>
      </c>
      <c r="AJ962" s="94" t="str">
        <f aca="false">IF(AI962&lt;&gt;"",VLOOKUP(AI962,$B$5:$L$106,11,0),"")</f>
        <v/>
      </c>
      <c r="AK962" s="102" t="n">
        <f aca="false">AH962</f>
        <v>0</v>
      </c>
      <c r="AM962" s="103" t="n">
        <f aca="false">IF(AG962=$AM$3,IF($AM$4="借方残",AH962+AM611,AM611-AH962),IF(AJ962=$AM$3,IF($AM$4="借方残",AM611-AK962,AK962+AM611),AM611))</f>
        <v>0</v>
      </c>
      <c r="AO962" s="105" t="str">
        <f aca="false">IF($AO$3="","",IF(OR(AG962=$AO$3,AJ962=$AO$3),1,""))</f>
        <v/>
      </c>
      <c r="AP962" s="105" t="str">
        <f aca="false">IF(AO962=1,COUNTIF($AO$6:AO962,"=1"),"")</f>
        <v/>
      </c>
      <c r="AQ962" s="106" t="str">
        <f aca="false">IF($AO$3="","",IF(AG962=$AO$3,"借",IF(AJ962=$AO$3,"貸","")))</f>
        <v/>
      </c>
    </row>
    <row r="963" customFormat="false" ht="12" hidden="false" customHeight="false" outlineLevel="0" collapsed="false">
      <c r="AA963" s="52" t="n">
        <v>958</v>
      </c>
      <c r="AC963" s="52"/>
      <c r="AD963" s="94" t="str">
        <f aca="false">IF(AC963&lt;&gt;"",VLOOKUP(AC963,$P$5:W$120,8,0),"")</f>
        <v/>
      </c>
      <c r="AF963" s="52" t="str">
        <f aca="false">IF(ISERROR(VALUE(MID(AD963,1,3))),"",VALUE(MID(VLOOKUP(VALUE(MID(AD963,1,3)),$P$5:$W$120,4,0),1,3)))</f>
        <v/>
      </c>
      <c r="AG963" s="94" t="str">
        <f aca="false">IF(AF963&lt;&gt;"",VLOOKUP(AF963,$B$5:$L$106,11,0),"")</f>
        <v/>
      </c>
      <c r="AH963" s="88"/>
      <c r="AI963" s="52" t="str">
        <f aca="false">IF(ISERR(VALUE(MID(AD963,1,3))),"",VALUE(MID(VLOOKUP(VALUE(MID(AD963,1,3)),$P$5:$W$120,6,0),1,3)))</f>
        <v/>
      </c>
      <c r="AJ963" s="94" t="str">
        <f aca="false">IF(AI963&lt;&gt;"",VLOOKUP(AI963,$B$5:$L$106,11,0),"")</f>
        <v/>
      </c>
      <c r="AK963" s="102" t="n">
        <f aca="false">AH963</f>
        <v>0</v>
      </c>
      <c r="AM963" s="103" t="n">
        <f aca="false">IF(AG963=$AM$3,IF($AM$4="借方残",AH963+AM612,AM612-AH963),IF(AJ963=$AM$3,IF($AM$4="借方残",AM612-AK963,AK963+AM612),AM612))</f>
        <v>0</v>
      </c>
      <c r="AO963" s="105" t="str">
        <f aca="false">IF($AO$3="","",IF(OR(AG963=$AO$3,AJ963=$AO$3),1,""))</f>
        <v/>
      </c>
      <c r="AP963" s="105" t="str">
        <f aca="false">IF(AO963=1,COUNTIF($AO$6:AO963,"=1"),"")</f>
        <v/>
      </c>
      <c r="AQ963" s="106" t="str">
        <f aca="false">IF($AO$3="","",IF(AG963=$AO$3,"借",IF(AJ963=$AO$3,"貸","")))</f>
        <v/>
      </c>
    </row>
    <row r="964" customFormat="false" ht="12" hidden="false" customHeight="false" outlineLevel="0" collapsed="false">
      <c r="AA964" s="52" t="n">
        <v>959</v>
      </c>
      <c r="AC964" s="52"/>
      <c r="AD964" s="94" t="str">
        <f aca="false">IF(AC964&lt;&gt;"",VLOOKUP(AC964,$P$5:W$120,8,0),"")</f>
        <v/>
      </c>
      <c r="AF964" s="52" t="str">
        <f aca="false">IF(ISERROR(VALUE(MID(AD964,1,3))),"",VALUE(MID(VLOOKUP(VALUE(MID(AD964,1,3)),$P$5:$W$120,4,0),1,3)))</f>
        <v/>
      </c>
      <c r="AG964" s="94" t="str">
        <f aca="false">IF(AF964&lt;&gt;"",VLOOKUP(AF964,$B$5:$L$106,11,0),"")</f>
        <v/>
      </c>
      <c r="AH964" s="88"/>
      <c r="AI964" s="52" t="str">
        <f aca="false">IF(ISERR(VALUE(MID(AD964,1,3))),"",VALUE(MID(VLOOKUP(VALUE(MID(AD964,1,3)),$P$5:$W$120,6,0),1,3)))</f>
        <v/>
      </c>
      <c r="AJ964" s="94" t="str">
        <f aca="false">IF(AI964&lt;&gt;"",VLOOKUP(AI964,$B$5:$L$106,11,0),"")</f>
        <v/>
      </c>
      <c r="AK964" s="102" t="n">
        <f aca="false">AH964</f>
        <v>0</v>
      </c>
      <c r="AM964" s="103" t="n">
        <f aca="false">IF(AG964=$AM$3,IF($AM$4="借方残",AH964+AM613,AM613-AH964),IF(AJ964=$AM$3,IF($AM$4="借方残",AM613-AK964,AK964+AM613),AM613))</f>
        <v>0</v>
      </c>
      <c r="AO964" s="105" t="str">
        <f aca="false">IF($AO$3="","",IF(OR(AG964=$AO$3,AJ964=$AO$3),1,""))</f>
        <v/>
      </c>
      <c r="AP964" s="105" t="str">
        <f aca="false">IF(AO964=1,COUNTIF($AO$6:AO964,"=1"),"")</f>
        <v/>
      </c>
      <c r="AQ964" s="106" t="str">
        <f aca="false">IF($AO$3="","",IF(AG964=$AO$3,"借",IF(AJ964=$AO$3,"貸","")))</f>
        <v/>
      </c>
    </row>
    <row r="965" customFormat="false" ht="12" hidden="false" customHeight="false" outlineLevel="0" collapsed="false">
      <c r="AA965" s="52" t="n">
        <v>960</v>
      </c>
      <c r="AC965" s="52"/>
      <c r="AD965" s="94" t="str">
        <f aca="false">IF(AC965&lt;&gt;"",VLOOKUP(AC965,$P$5:W$120,8,0),"")</f>
        <v/>
      </c>
      <c r="AF965" s="52" t="str">
        <f aca="false">IF(ISERROR(VALUE(MID(AD965,1,3))),"",VALUE(MID(VLOOKUP(VALUE(MID(AD965,1,3)),$P$5:$W$120,4,0),1,3)))</f>
        <v/>
      </c>
      <c r="AG965" s="94" t="str">
        <f aca="false">IF(AF965&lt;&gt;"",VLOOKUP(AF965,$B$5:$L$106,11,0),"")</f>
        <v/>
      </c>
      <c r="AH965" s="88"/>
      <c r="AI965" s="52" t="str">
        <f aca="false">IF(ISERR(VALUE(MID(AD965,1,3))),"",VALUE(MID(VLOOKUP(VALUE(MID(AD965,1,3)),$P$5:$W$120,6,0),1,3)))</f>
        <v/>
      </c>
      <c r="AJ965" s="94" t="str">
        <f aca="false">IF(AI965&lt;&gt;"",VLOOKUP(AI965,$B$5:$L$106,11,0),"")</f>
        <v/>
      </c>
      <c r="AK965" s="102" t="n">
        <f aca="false">AH965</f>
        <v>0</v>
      </c>
      <c r="AM965" s="103" t="n">
        <f aca="false">IF(AG965=$AM$3,IF($AM$4="借方残",AH965+AM614,AM614-AH965),IF(AJ965=$AM$3,IF($AM$4="借方残",AM614-AK965,AK965+AM614),AM614))</f>
        <v>0</v>
      </c>
      <c r="AO965" s="105" t="str">
        <f aca="false">IF($AO$3="","",IF(OR(AG965=$AO$3,AJ965=$AO$3),1,""))</f>
        <v/>
      </c>
      <c r="AP965" s="105" t="str">
        <f aca="false">IF(AO965=1,COUNTIF($AO$6:AO965,"=1"),"")</f>
        <v/>
      </c>
      <c r="AQ965" s="106" t="str">
        <f aca="false">IF($AO$3="","",IF(AG965=$AO$3,"借",IF(AJ965=$AO$3,"貸","")))</f>
        <v/>
      </c>
    </row>
    <row r="966" customFormat="false" ht="12" hidden="false" customHeight="false" outlineLevel="0" collapsed="false">
      <c r="AA966" s="52" t="n">
        <v>961</v>
      </c>
      <c r="AC966" s="52"/>
      <c r="AD966" s="94" t="str">
        <f aca="false">IF(AC966&lt;&gt;"",VLOOKUP(AC966,$P$5:W$120,8,0),"")</f>
        <v/>
      </c>
      <c r="AF966" s="52" t="str">
        <f aca="false">IF(ISERROR(VALUE(MID(AD966,1,3))),"",VALUE(MID(VLOOKUP(VALUE(MID(AD966,1,3)),$P$5:$W$120,4,0),1,3)))</f>
        <v/>
      </c>
      <c r="AG966" s="94" t="str">
        <f aca="false">IF(AF966&lt;&gt;"",VLOOKUP(AF966,$B$5:$L$106,11,0),"")</f>
        <v/>
      </c>
      <c r="AH966" s="88"/>
      <c r="AI966" s="52" t="str">
        <f aca="false">IF(ISERR(VALUE(MID(AD966,1,3))),"",VALUE(MID(VLOOKUP(VALUE(MID(AD966,1,3)),$P$5:$W$120,6,0),1,3)))</f>
        <v/>
      </c>
      <c r="AJ966" s="94" t="str">
        <f aca="false">IF(AI966&lt;&gt;"",VLOOKUP(AI966,$B$5:$L$106,11,0),"")</f>
        <v/>
      </c>
      <c r="AK966" s="102" t="n">
        <f aca="false">AH966</f>
        <v>0</v>
      </c>
      <c r="AM966" s="103" t="n">
        <f aca="false">IF(AG966=$AM$3,IF($AM$4="借方残",AH966+AM615,AM615-AH966),IF(AJ966=$AM$3,IF($AM$4="借方残",AM615-AK966,AK966+AM615),AM615))</f>
        <v>0</v>
      </c>
      <c r="AO966" s="105" t="str">
        <f aca="false">IF($AO$3="","",IF(OR(AG966=$AO$3,AJ966=$AO$3),1,""))</f>
        <v/>
      </c>
      <c r="AP966" s="105" t="str">
        <f aca="false">IF(AO966=1,COUNTIF($AO$6:AO966,"=1"),"")</f>
        <v/>
      </c>
      <c r="AQ966" s="106" t="str">
        <f aca="false">IF($AO$3="","",IF(AG966=$AO$3,"借",IF(AJ966=$AO$3,"貸","")))</f>
        <v/>
      </c>
    </row>
    <row r="967" customFormat="false" ht="12" hidden="false" customHeight="false" outlineLevel="0" collapsed="false">
      <c r="AA967" s="52" t="n">
        <v>962</v>
      </c>
      <c r="AC967" s="52"/>
      <c r="AD967" s="94" t="str">
        <f aca="false">IF(AC967&lt;&gt;"",VLOOKUP(AC967,$P$5:W$120,8,0),"")</f>
        <v/>
      </c>
      <c r="AF967" s="52" t="str">
        <f aca="false">IF(ISERROR(VALUE(MID(AD967,1,3))),"",VALUE(MID(VLOOKUP(VALUE(MID(AD967,1,3)),$P$5:$W$120,4,0),1,3)))</f>
        <v/>
      </c>
      <c r="AG967" s="94" t="str">
        <f aca="false">IF(AF967&lt;&gt;"",VLOOKUP(AF967,$B$5:$L$106,11,0),"")</f>
        <v/>
      </c>
      <c r="AH967" s="88"/>
      <c r="AI967" s="52" t="str">
        <f aca="false">IF(ISERR(VALUE(MID(AD967,1,3))),"",VALUE(MID(VLOOKUP(VALUE(MID(AD967,1,3)),$P$5:$W$120,6,0),1,3)))</f>
        <v/>
      </c>
      <c r="AJ967" s="94" t="str">
        <f aca="false">IF(AI967&lt;&gt;"",VLOOKUP(AI967,$B$5:$L$106,11,0),"")</f>
        <v/>
      </c>
      <c r="AK967" s="102" t="n">
        <f aca="false">AH967</f>
        <v>0</v>
      </c>
      <c r="AM967" s="103" t="n">
        <f aca="false">IF(AG967=$AM$3,IF($AM$4="借方残",AH967+AM616,AM616-AH967),IF(AJ967=$AM$3,IF($AM$4="借方残",AM616-AK967,AK967+AM616),AM616))</f>
        <v>0</v>
      </c>
      <c r="AO967" s="105" t="str">
        <f aca="false">IF($AO$3="","",IF(OR(AG967=$AO$3,AJ967=$AO$3),1,""))</f>
        <v/>
      </c>
      <c r="AP967" s="105" t="str">
        <f aca="false">IF(AO967=1,COUNTIF($AO$6:AO967,"=1"),"")</f>
        <v/>
      </c>
      <c r="AQ967" s="106" t="str">
        <f aca="false">IF($AO$3="","",IF(AG967=$AO$3,"借",IF(AJ967=$AO$3,"貸","")))</f>
        <v/>
      </c>
    </row>
    <row r="968" customFormat="false" ht="12" hidden="false" customHeight="false" outlineLevel="0" collapsed="false">
      <c r="AA968" s="52" t="n">
        <v>963</v>
      </c>
      <c r="AC968" s="52"/>
      <c r="AD968" s="94" t="str">
        <f aca="false">IF(AC968&lt;&gt;"",VLOOKUP(AC968,$P$5:W$120,8,0),"")</f>
        <v/>
      </c>
      <c r="AF968" s="52" t="str">
        <f aca="false">IF(ISERROR(VALUE(MID(AD968,1,3))),"",VALUE(MID(VLOOKUP(VALUE(MID(AD968,1,3)),$P$5:$W$120,4,0),1,3)))</f>
        <v/>
      </c>
      <c r="AG968" s="94" t="str">
        <f aca="false">IF(AF968&lt;&gt;"",VLOOKUP(AF968,$B$5:$L$106,11,0),"")</f>
        <v/>
      </c>
      <c r="AH968" s="88"/>
      <c r="AI968" s="52" t="str">
        <f aca="false">IF(ISERR(VALUE(MID(AD968,1,3))),"",VALUE(MID(VLOOKUP(VALUE(MID(AD968,1,3)),$P$5:$W$120,6,0),1,3)))</f>
        <v/>
      </c>
      <c r="AJ968" s="94" t="str">
        <f aca="false">IF(AI968&lt;&gt;"",VLOOKUP(AI968,$B$5:$L$106,11,0),"")</f>
        <v/>
      </c>
      <c r="AK968" s="102" t="n">
        <f aca="false">AH968</f>
        <v>0</v>
      </c>
      <c r="AM968" s="103" t="n">
        <f aca="false">IF(AG968=$AM$3,IF($AM$4="借方残",AH968+AM617,AM617-AH968),IF(AJ968=$AM$3,IF($AM$4="借方残",AM617-AK968,AK968+AM617),AM617))</f>
        <v>0</v>
      </c>
      <c r="AO968" s="105" t="str">
        <f aca="false">IF($AO$3="","",IF(OR(AG968=$AO$3,AJ968=$AO$3),1,""))</f>
        <v/>
      </c>
      <c r="AP968" s="105" t="str">
        <f aca="false">IF(AO968=1,COUNTIF($AO$6:AO968,"=1"),"")</f>
        <v/>
      </c>
      <c r="AQ968" s="106" t="str">
        <f aca="false">IF($AO$3="","",IF(AG968=$AO$3,"借",IF(AJ968=$AO$3,"貸","")))</f>
        <v/>
      </c>
    </row>
    <row r="969" customFormat="false" ht="12" hidden="false" customHeight="false" outlineLevel="0" collapsed="false">
      <c r="AA969" s="52" t="n">
        <v>964</v>
      </c>
      <c r="AC969" s="52"/>
      <c r="AD969" s="94" t="str">
        <f aca="false">IF(AC969&lt;&gt;"",VLOOKUP(AC969,$P$5:W$120,8,0),"")</f>
        <v/>
      </c>
      <c r="AF969" s="52" t="str">
        <f aca="false">IF(ISERROR(VALUE(MID(AD969,1,3))),"",VALUE(MID(VLOOKUP(VALUE(MID(AD969,1,3)),$P$5:$W$120,4,0),1,3)))</f>
        <v/>
      </c>
      <c r="AG969" s="94" t="str">
        <f aca="false">IF(AF969&lt;&gt;"",VLOOKUP(AF969,$B$5:$L$106,11,0),"")</f>
        <v/>
      </c>
      <c r="AH969" s="88"/>
      <c r="AI969" s="52" t="str">
        <f aca="false">IF(ISERR(VALUE(MID(AD969,1,3))),"",VALUE(MID(VLOOKUP(VALUE(MID(AD969,1,3)),$P$5:$W$120,6,0),1,3)))</f>
        <v/>
      </c>
      <c r="AJ969" s="94" t="str">
        <f aca="false">IF(AI969&lt;&gt;"",VLOOKUP(AI969,$B$5:$L$106,11,0),"")</f>
        <v/>
      </c>
      <c r="AK969" s="102" t="n">
        <f aca="false">AH969</f>
        <v>0</v>
      </c>
      <c r="AM969" s="103" t="n">
        <f aca="false">IF(AG969=$AM$3,IF($AM$4="借方残",AH969+AM618,AM618-AH969),IF(AJ969=$AM$3,IF($AM$4="借方残",AM618-AK969,AK969+AM618),AM618))</f>
        <v>0</v>
      </c>
      <c r="AO969" s="105" t="str">
        <f aca="false">IF($AO$3="","",IF(OR(AG969=$AO$3,AJ969=$AO$3),1,""))</f>
        <v/>
      </c>
      <c r="AP969" s="105" t="str">
        <f aca="false">IF(AO969=1,COUNTIF($AO$6:AO969,"=1"),"")</f>
        <v/>
      </c>
      <c r="AQ969" s="106" t="str">
        <f aca="false">IF($AO$3="","",IF(AG969=$AO$3,"借",IF(AJ969=$AO$3,"貸","")))</f>
        <v/>
      </c>
    </row>
    <row r="970" customFormat="false" ht="12" hidden="false" customHeight="false" outlineLevel="0" collapsed="false">
      <c r="AA970" s="52" t="n">
        <v>965</v>
      </c>
      <c r="AC970" s="52"/>
      <c r="AD970" s="94" t="str">
        <f aca="false">IF(AC970&lt;&gt;"",VLOOKUP(AC970,$P$5:W$120,8,0),"")</f>
        <v/>
      </c>
      <c r="AF970" s="52" t="str">
        <f aca="false">IF(ISERROR(VALUE(MID(AD970,1,3))),"",VALUE(MID(VLOOKUP(VALUE(MID(AD970,1,3)),$P$5:$W$120,4,0),1,3)))</f>
        <v/>
      </c>
      <c r="AG970" s="94" t="str">
        <f aca="false">IF(AF970&lt;&gt;"",VLOOKUP(AF970,$B$5:$L$106,11,0),"")</f>
        <v/>
      </c>
      <c r="AH970" s="88"/>
      <c r="AI970" s="52" t="str">
        <f aca="false">IF(ISERR(VALUE(MID(AD970,1,3))),"",VALUE(MID(VLOOKUP(VALUE(MID(AD970,1,3)),$P$5:$W$120,6,0),1,3)))</f>
        <v/>
      </c>
      <c r="AJ970" s="94" t="str">
        <f aca="false">IF(AI970&lt;&gt;"",VLOOKUP(AI970,$B$5:$L$106,11,0),"")</f>
        <v/>
      </c>
      <c r="AK970" s="102" t="n">
        <f aca="false">AH970</f>
        <v>0</v>
      </c>
      <c r="AM970" s="103" t="n">
        <f aca="false">IF(AG970=$AM$3,IF($AM$4="借方残",AH970+AM619,AM619-AH970),IF(AJ970=$AM$3,IF($AM$4="借方残",AM619-AK970,AK970+AM619),AM619))</f>
        <v>0</v>
      </c>
      <c r="AO970" s="105" t="str">
        <f aca="false">IF($AO$3="","",IF(OR(AG970=$AO$3,AJ970=$AO$3),1,""))</f>
        <v/>
      </c>
      <c r="AP970" s="105" t="str">
        <f aca="false">IF(AO970=1,COUNTIF($AO$6:AO970,"=1"),"")</f>
        <v/>
      </c>
      <c r="AQ970" s="106" t="str">
        <f aca="false">IF($AO$3="","",IF(AG970=$AO$3,"借",IF(AJ970=$AO$3,"貸","")))</f>
        <v/>
      </c>
    </row>
    <row r="971" customFormat="false" ht="12" hidden="false" customHeight="false" outlineLevel="0" collapsed="false">
      <c r="AA971" s="52" t="n">
        <v>966</v>
      </c>
      <c r="AC971" s="52"/>
      <c r="AD971" s="94" t="str">
        <f aca="false">IF(AC971&lt;&gt;"",VLOOKUP(AC971,$P$5:W$120,8,0),"")</f>
        <v/>
      </c>
      <c r="AF971" s="52" t="str">
        <f aca="false">IF(ISERROR(VALUE(MID(AD971,1,3))),"",VALUE(MID(VLOOKUP(VALUE(MID(AD971,1,3)),$P$5:$W$120,4,0),1,3)))</f>
        <v/>
      </c>
      <c r="AG971" s="94" t="str">
        <f aca="false">IF(AF971&lt;&gt;"",VLOOKUP(AF971,$B$5:$L$106,11,0),"")</f>
        <v/>
      </c>
      <c r="AH971" s="88"/>
      <c r="AI971" s="52" t="str">
        <f aca="false">IF(ISERR(VALUE(MID(AD971,1,3))),"",VALUE(MID(VLOOKUP(VALUE(MID(AD971,1,3)),$P$5:$W$120,6,0),1,3)))</f>
        <v/>
      </c>
      <c r="AJ971" s="94" t="str">
        <f aca="false">IF(AI971&lt;&gt;"",VLOOKUP(AI971,$B$5:$L$106,11,0),"")</f>
        <v/>
      </c>
      <c r="AK971" s="102" t="n">
        <f aca="false">AH971</f>
        <v>0</v>
      </c>
      <c r="AM971" s="103" t="n">
        <f aca="false">IF(AG971=$AM$3,IF($AM$4="借方残",AH971+AM620,AM620-AH971),IF(AJ971=$AM$3,IF($AM$4="借方残",AM620-AK971,AK971+AM620),AM620))</f>
        <v>0</v>
      </c>
      <c r="AO971" s="105" t="str">
        <f aca="false">IF($AO$3="","",IF(OR(AG971=$AO$3,AJ971=$AO$3),1,""))</f>
        <v/>
      </c>
      <c r="AP971" s="105" t="str">
        <f aca="false">IF(AO971=1,COUNTIF($AO$6:AO971,"=1"),"")</f>
        <v/>
      </c>
      <c r="AQ971" s="106" t="str">
        <f aca="false">IF($AO$3="","",IF(AG971=$AO$3,"借",IF(AJ971=$AO$3,"貸","")))</f>
        <v/>
      </c>
    </row>
    <row r="972" customFormat="false" ht="12" hidden="false" customHeight="false" outlineLevel="0" collapsed="false">
      <c r="AA972" s="52" t="n">
        <v>967</v>
      </c>
      <c r="AC972" s="52"/>
      <c r="AD972" s="94" t="str">
        <f aca="false">IF(AC972&lt;&gt;"",VLOOKUP(AC972,$P$5:W$120,8,0),"")</f>
        <v/>
      </c>
      <c r="AF972" s="52" t="str">
        <f aca="false">IF(ISERROR(VALUE(MID(AD972,1,3))),"",VALUE(MID(VLOOKUP(VALUE(MID(AD972,1,3)),$P$5:$W$120,4,0),1,3)))</f>
        <v/>
      </c>
      <c r="AG972" s="94" t="str">
        <f aca="false">IF(AF972&lt;&gt;"",VLOOKUP(AF972,$B$5:$L$106,11,0),"")</f>
        <v/>
      </c>
      <c r="AH972" s="88"/>
      <c r="AI972" s="52" t="str">
        <f aca="false">IF(ISERR(VALUE(MID(AD972,1,3))),"",VALUE(MID(VLOOKUP(VALUE(MID(AD972,1,3)),$P$5:$W$120,6,0),1,3)))</f>
        <v/>
      </c>
      <c r="AJ972" s="94" t="str">
        <f aca="false">IF(AI972&lt;&gt;"",VLOOKUP(AI972,$B$5:$L$106,11,0),"")</f>
        <v/>
      </c>
      <c r="AK972" s="102" t="n">
        <f aca="false">AH972</f>
        <v>0</v>
      </c>
      <c r="AM972" s="103" t="n">
        <f aca="false">IF(AG972=$AM$3,IF($AM$4="借方残",AH972+AM621,AM621-AH972),IF(AJ972=$AM$3,IF($AM$4="借方残",AM621-AK972,AK972+AM621),AM621))</f>
        <v>0</v>
      </c>
      <c r="AO972" s="105" t="str">
        <f aca="false">IF($AO$3="","",IF(OR(AG972=$AO$3,AJ972=$AO$3),1,""))</f>
        <v/>
      </c>
      <c r="AP972" s="105" t="str">
        <f aca="false">IF(AO972=1,COUNTIF($AO$6:AO972,"=1"),"")</f>
        <v/>
      </c>
      <c r="AQ972" s="106" t="str">
        <f aca="false">IF($AO$3="","",IF(AG972=$AO$3,"借",IF(AJ972=$AO$3,"貸","")))</f>
        <v/>
      </c>
    </row>
    <row r="973" customFormat="false" ht="12" hidden="false" customHeight="false" outlineLevel="0" collapsed="false">
      <c r="AA973" s="52" t="n">
        <v>968</v>
      </c>
      <c r="AC973" s="52"/>
      <c r="AD973" s="94" t="str">
        <f aca="false">IF(AC973&lt;&gt;"",VLOOKUP(AC973,$P$5:W$120,8,0),"")</f>
        <v/>
      </c>
      <c r="AF973" s="52" t="str">
        <f aca="false">IF(ISERROR(VALUE(MID(AD973,1,3))),"",VALUE(MID(VLOOKUP(VALUE(MID(AD973,1,3)),$P$5:$W$120,4,0),1,3)))</f>
        <v/>
      </c>
      <c r="AG973" s="94" t="str">
        <f aca="false">IF(AF973&lt;&gt;"",VLOOKUP(AF973,$B$5:$L$106,11,0),"")</f>
        <v/>
      </c>
      <c r="AH973" s="88"/>
      <c r="AI973" s="52" t="str">
        <f aca="false">IF(ISERR(VALUE(MID(AD973,1,3))),"",VALUE(MID(VLOOKUP(VALUE(MID(AD973,1,3)),$P$5:$W$120,6,0),1,3)))</f>
        <v/>
      </c>
      <c r="AJ973" s="94" t="str">
        <f aca="false">IF(AI973&lt;&gt;"",VLOOKUP(AI973,$B$5:$L$106,11,0),"")</f>
        <v/>
      </c>
      <c r="AK973" s="102" t="n">
        <f aca="false">AH973</f>
        <v>0</v>
      </c>
      <c r="AM973" s="103" t="n">
        <f aca="false">IF(AG973=$AM$3,IF($AM$4="借方残",AH973+AM622,AM622-AH973),IF(AJ973=$AM$3,IF($AM$4="借方残",AM622-AK973,AK973+AM622),AM622))</f>
        <v>0</v>
      </c>
      <c r="AO973" s="105" t="str">
        <f aca="false">IF($AO$3="","",IF(OR(AG973=$AO$3,AJ973=$AO$3),1,""))</f>
        <v/>
      </c>
      <c r="AP973" s="105" t="str">
        <f aca="false">IF(AO973=1,COUNTIF($AO$6:AO973,"=1"),"")</f>
        <v/>
      </c>
      <c r="AQ973" s="106" t="str">
        <f aca="false">IF($AO$3="","",IF(AG973=$AO$3,"借",IF(AJ973=$AO$3,"貸","")))</f>
        <v/>
      </c>
    </row>
    <row r="974" customFormat="false" ht="12" hidden="false" customHeight="false" outlineLevel="0" collapsed="false">
      <c r="AA974" s="52" t="n">
        <v>969</v>
      </c>
      <c r="AC974" s="52"/>
      <c r="AD974" s="94" t="str">
        <f aca="false">IF(AC974&lt;&gt;"",VLOOKUP(AC974,$P$5:W$120,8,0),"")</f>
        <v/>
      </c>
      <c r="AF974" s="52" t="str">
        <f aca="false">IF(ISERROR(VALUE(MID(AD974,1,3))),"",VALUE(MID(VLOOKUP(VALUE(MID(AD974,1,3)),$P$5:$W$120,4,0),1,3)))</f>
        <v/>
      </c>
      <c r="AG974" s="94" t="str">
        <f aca="false">IF(AF974&lt;&gt;"",VLOOKUP(AF974,$B$5:$L$106,11,0),"")</f>
        <v/>
      </c>
      <c r="AH974" s="88"/>
      <c r="AI974" s="52" t="str">
        <f aca="false">IF(ISERR(VALUE(MID(AD974,1,3))),"",VALUE(MID(VLOOKUP(VALUE(MID(AD974,1,3)),$P$5:$W$120,6,0),1,3)))</f>
        <v/>
      </c>
      <c r="AJ974" s="94" t="str">
        <f aca="false">IF(AI974&lt;&gt;"",VLOOKUP(AI974,$B$5:$L$106,11,0),"")</f>
        <v/>
      </c>
      <c r="AK974" s="102" t="n">
        <f aca="false">AH974</f>
        <v>0</v>
      </c>
      <c r="AM974" s="103" t="n">
        <f aca="false">IF(AG974=$AM$3,IF($AM$4="借方残",AH974+AM623,AM623-AH974),IF(AJ974=$AM$3,IF($AM$4="借方残",AM623-AK974,AK974+AM623),AM623))</f>
        <v>0</v>
      </c>
      <c r="AO974" s="105" t="str">
        <f aca="false">IF($AO$3="","",IF(OR(AG974=$AO$3,AJ974=$AO$3),1,""))</f>
        <v/>
      </c>
      <c r="AP974" s="105" t="str">
        <f aca="false">IF(AO974=1,COUNTIF($AO$6:AO974,"=1"),"")</f>
        <v/>
      </c>
      <c r="AQ974" s="106" t="str">
        <f aca="false">IF($AO$3="","",IF(AG974=$AO$3,"借",IF(AJ974=$AO$3,"貸","")))</f>
        <v/>
      </c>
    </row>
    <row r="975" customFormat="false" ht="12" hidden="false" customHeight="false" outlineLevel="0" collapsed="false">
      <c r="AA975" s="52" t="n">
        <v>970</v>
      </c>
      <c r="AC975" s="52"/>
      <c r="AD975" s="94" t="str">
        <f aca="false">IF(AC975&lt;&gt;"",VLOOKUP(AC975,$P$5:W$120,8,0),"")</f>
        <v/>
      </c>
      <c r="AF975" s="52" t="str">
        <f aca="false">IF(ISERROR(VALUE(MID(AD975,1,3))),"",VALUE(MID(VLOOKUP(VALUE(MID(AD975,1,3)),$P$5:$W$120,4,0),1,3)))</f>
        <v/>
      </c>
      <c r="AG975" s="94" t="str">
        <f aca="false">IF(AF975&lt;&gt;"",VLOOKUP(AF975,$B$5:$L$106,11,0),"")</f>
        <v/>
      </c>
      <c r="AH975" s="88"/>
      <c r="AI975" s="52" t="str">
        <f aca="false">IF(ISERR(VALUE(MID(AD975,1,3))),"",VALUE(MID(VLOOKUP(VALUE(MID(AD975,1,3)),$P$5:$W$120,6,0),1,3)))</f>
        <v/>
      </c>
      <c r="AJ975" s="94" t="str">
        <f aca="false">IF(AI975&lt;&gt;"",VLOOKUP(AI975,$B$5:$L$106,11,0),"")</f>
        <v/>
      </c>
      <c r="AK975" s="102" t="n">
        <f aca="false">AH975</f>
        <v>0</v>
      </c>
      <c r="AM975" s="103" t="n">
        <f aca="false">IF(AG975=$AM$3,IF($AM$4="借方残",AH975+AM624,AM624-AH975),IF(AJ975=$AM$3,IF($AM$4="借方残",AM624-AK975,AK975+AM624),AM624))</f>
        <v>0</v>
      </c>
      <c r="AO975" s="105" t="str">
        <f aca="false">IF($AO$3="","",IF(OR(AG975=$AO$3,AJ975=$AO$3),1,""))</f>
        <v/>
      </c>
      <c r="AP975" s="105" t="str">
        <f aca="false">IF(AO975=1,COUNTIF($AO$6:AO975,"=1"),"")</f>
        <v/>
      </c>
      <c r="AQ975" s="106" t="str">
        <f aca="false">IF($AO$3="","",IF(AG975=$AO$3,"借",IF(AJ975=$AO$3,"貸","")))</f>
        <v/>
      </c>
    </row>
    <row r="976" customFormat="false" ht="12" hidden="false" customHeight="false" outlineLevel="0" collapsed="false">
      <c r="AA976" s="52" t="n">
        <v>971</v>
      </c>
      <c r="AC976" s="52"/>
      <c r="AD976" s="94" t="str">
        <f aca="false">IF(AC976&lt;&gt;"",VLOOKUP(AC976,$P$5:W$120,8,0),"")</f>
        <v/>
      </c>
      <c r="AF976" s="52" t="str">
        <f aca="false">IF(ISERROR(VALUE(MID(AD976,1,3))),"",VALUE(MID(VLOOKUP(VALUE(MID(AD976,1,3)),$P$5:$W$120,4,0),1,3)))</f>
        <v/>
      </c>
      <c r="AG976" s="94" t="str">
        <f aca="false">IF(AF976&lt;&gt;"",VLOOKUP(AF976,$B$5:$L$106,11,0),"")</f>
        <v/>
      </c>
      <c r="AH976" s="88"/>
      <c r="AI976" s="52" t="str">
        <f aca="false">IF(ISERR(VALUE(MID(AD976,1,3))),"",VALUE(MID(VLOOKUP(VALUE(MID(AD976,1,3)),$P$5:$W$120,6,0),1,3)))</f>
        <v/>
      </c>
      <c r="AJ976" s="94" t="str">
        <f aca="false">IF(AI976&lt;&gt;"",VLOOKUP(AI976,$B$5:$L$106,11,0),"")</f>
        <v/>
      </c>
      <c r="AK976" s="102" t="n">
        <f aca="false">AH976</f>
        <v>0</v>
      </c>
      <c r="AM976" s="103" t="n">
        <f aca="false">IF(AG976=$AM$3,IF($AM$4="借方残",AH976+AM625,AM625-AH976),IF(AJ976=$AM$3,IF($AM$4="借方残",AM625-AK976,AK976+AM625),AM625))</f>
        <v>0</v>
      </c>
      <c r="AO976" s="105" t="str">
        <f aca="false">IF($AO$3="","",IF(OR(AG976=$AO$3,AJ976=$AO$3),1,""))</f>
        <v/>
      </c>
      <c r="AP976" s="105" t="str">
        <f aca="false">IF(AO976=1,COUNTIF($AO$6:AO976,"=1"),"")</f>
        <v/>
      </c>
      <c r="AQ976" s="106" t="str">
        <f aca="false">IF($AO$3="","",IF(AG976=$AO$3,"借",IF(AJ976=$AO$3,"貸","")))</f>
        <v/>
      </c>
    </row>
    <row r="977" customFormat="false" ht="12" hidden="false" customHeight="false" outlineLevel="0" collapsed="false">
      <c r="AA977" s="52" t="n">
        <v>972</v>
      </c>
      <c r="AC977" s="52"/>
      <c r="AD977" s="94" t="str">
        <f aca="false">IF(AC977&lt;&gt;"",VLOOKUP(AC977,$P$5:W$120,8,0),"")</f>
        <v/>
      </c>
      <c r="AF977" s="52" t="str">
        <f aca="false">IF(ISERROR(VALUE(MID(AD977,1,3))),"",VALUE(MID(VLOOKUP(VALUE(MID(AD977,1,3)),$P$5:$W$120,4,0),1,3)))</f>
        <v/>
      </c>
      <c r="AG977" s="94" t="str">
        <f aca="false">IF(AF977&lt;&gt;"",VLOOKUP(AF977,$B$5:$L$106,11,0),"")</f>
        <v/>
      </c>
      <c r="AH977" s="88"/>
      <c r="AI977" s="52" t="str">
        <f aca="false">IF(ISERR(VALUE(MID(AD977,1,3))),"",VALUE(MID(VLOOKUP(VALUE(MID(AD977,1,3)),$P$5:$W$120,6,0),1,3)))</f>
        <v/>
      </c>
      <c r="AJ977" s="94" t="str">
        <f aca="false">IF(AI977&lt;&gt;"",VLOOKUP(AI977,$B$5:$L$106,11,0),"")</f>
        <v/>
      </c>
      <c r="AK977" s="102" t="n">
        <f aca="false">AH977</f>
        <v>0</v>
      </c>
      <c r="AM977" s="103" t="n">
        <f aca="false">IF(AG977=$AM$3,IF($AM$4="借方残",AH977+AM626,AM626-AH977),IF(AJ977=$AM$3,IF($AM$4="借方残",AM626-AK977,AK977+AM626),AM626))</f>
        <v>0</v>
      </c>
      <c r="AO977" s="105" t="str">
        <f aca="false">IF($AO$3="","",IF(OR(AG977=$AO$3,AJ977=$AO$3),1,""))</f>
        <v/>
      </c>
      <c r="AP977" s="105" t="str">
        <f aca="false">IF(AO977=1,COUNTIF($AO$6:AO977,"=1"),"")</f>
        <v/>
      </c>
      <c r="AQ977" s="106" t="str">
        <f aca="false">IF($AO$3="","",IF(AG977=$AO$3,"借",IF(AJ977=$AO$3,"貸","")))</f>
        <v/>
      </c>
    </row>
    <row r="978" customFormat="false" ht="12" hidden="false" customHeight="false" outlineLevel="0" collapsed="false">
      <c r="AA978" s="52" t="n">
        <v>973</v>
      </c>
      <c r="AC978" s="52"/>
      <c r="AD978" s="94" t="str">
        <f aca="false">IF(AC978&lt;&gt;"",VLOOKUP(AC978,$P$5:W$120,8,0),"")</f>
        <v/>
      </c>
      <c r="AF978" s="52" t="str">
        <f aca="false">IF(ISERROR(VALUE(MID(AD978,1,3))),"",VALUE(MID(VLOOKUP(VALUE(MID(AD978,1,3)),$P$5:$W$120,4,0),1,3)))</f>
        <v/>
      </c>
      <c r="AG978" s="94" t="str">
        <f aca="false">IF(AF978&lt;&gt;"",VLOOKUP(AF978,$B$5:$L$106,11,0),"")</f>
        <v/>
      </c>
      <c r="AH978" s="88"/>
      <c r="AI978" s="52" t="str">
        <f aca="false">IF(ISERR(VALUE(MID(AD978,1,3))),"",VALUE(MID(VLOOKUP(VALUE(MID(AD978,1,3)),$P$5:$W$120,6,0),1,3)))</f>
        <v/>
      </c>
      <c r="AJ978" s="94" t="str">
        <f aca="false">IF(AI978&lt;&gt;"",VLOOKUP(AI978,$B$5:$L$106,11,0),"")</f>
        <v/>
      </c>
      <c r="AK978" s="102" t="n">
        <f aca="false">AH978</f>
        <v>0</v>
      </c>
      <c r="AM978" s="103" t="n">
        <f aca="false">IF(AG978=$AM$3,IF($AM$4="借方残",AH978+AM627,AM627-AH978),IF(AJ978=$AM$3,IF($AM$4="借方残",AM627-AK978,AK978+AM627),AM627))</f>
        <v>0</v>
      </c>
      <c r="AO978" s="105" t="str">
        <f aca="false">IF($AO$3="","",IF(OR(AG978=$AO$3,AJ978=$AO$3),1,""))</f>
        <v/>
      </c>
      <c r="AP978" s="105" t="str">
        <f aca="false">IF(AO978=1,COUNTIF($AO$6:AO978,"=1"),"")</f>
        <v/>
      </c>
      <c r="AQ978" s="106" t="str">
        <f aca="false">IF($AO$3="","",IF(AG978=$AO$3,"借",IF(AJ978=$AO$3,"貸","")))</f>
        <v/>
      </c>
    </row>
    <row r="979" customFormat="false" ht="12" hidden="false" customHeight="false" outlineLevel="0" collapsed="false">
      <c r="AA979" s="52" t="n">
        <v>974</v>
      </c>
      <c r="AC979" s="52"/>
      <c r="AD979" s="94" t="str">
        <f aca="false">IF(AC979&lt;&gt;"",VLOOKUP(AC979,$P$5:W$120,8,0),"")</f>
        <v/>
      </c>
      <c r="AF979" s="52" t="str">
        <f aca="false">IF(ISERROR(VALUE(MID(AD979,1,3))),"",VALUE(MID(VLOOKUP(VALUE(MID(AD979,1,3)),$P$5:$W$120,4,0),1,3)))</f>
        <v/>
      </c>
      <c r="AG979" s="94" t="str">
        <f aca="false">IF(AF979&lt;&gt;"",VLOOKUP(AF979,$B$5:$L$106,11,0),"")</f>
        <v/>
      </c>
      <c r="AH979" s="88"/>
      <c r="AI979" s="52" t="str">
        <f aca="false">IF(ISERR(VALUE(MID(AD979,1,3))),"",VALUE(MID(VLOOKUP(VALUE(MID(AD979,1,3)),$P$5:$W$120,6,0),1,3)))</f>
        <v/>
      </c>
      <c r="AJ979" s="94" t="str">
        <f aca="false">IF(AI979&lt;&gt;"",VLOOKUP(AI979,$B$5:$L$106,11,0),"")</f>
        <v/>
      </c>
      <c r="AK979" s="102" t="n">
        <f aca="false">AH979</f>
        <v>0</v>
      </c>
      <c r="AM979" s="103" t="n">
        <f aca="false">IF(AG979=$AM$3,IF($AM$4="借方残",AH979+AM628,AM628-AH979),IF(AJ979=$AM$3,IF($AM$4="借方残",AM628-AK979,AK979+AM628),AM628))</f>
        <v>0</v>
      </c>
      <c r="AO979" s="105" t="str">
        <f aca="false">IF($AO$3="","",IF(OR(AG979=$AO$3,AJ979=$AO$3),1,""))</f>
        <v/>
      </c>
      <c r="AP979" s="105" t="str">
        <f aca="false">IF(AO979=1,COUNTIF($AO$6:AO979,"=1"),"")</f>
        <v/>
      </c>
      <c r="AQ979" s="106" t="str">
        <f aca="false">IF($AO$3="","",IF(AG979=$AO$3,"借",IF(AJ979=$AO$3,"貸","")))</f>
        <v/>
      </c>
    </row>
    <row r="980" customFormat="false" ht="12" hidden="false" customHeight="false" outlineLevel="0" collapsed="false">
      <c r="AA980" s="52" t="n">
        <v>975</v>
      </c>
      <c r="AC980" s="52"/>
      <c r="AD980" s="94" t="str">
        <f aca="false">IF(AC980&lt;&gt;"",VLOOKUP(AC980,$P$5:W$120,8,0),"")</f>
        <v/>
      </c>
      <c r="AF980" s="52" t="str">
        <f aca="false">IF(ISERROR(VALUE(MID(AD980,1,3))),"",VALUE(MID(VLOOKUP(VALUE(MID(AD980,1,3)),$P$5:$W$120,4,0),1,3)))</f>
        <v/>
      </c>
      <c r="AG980" s="94" t="str">
        <f aca="false">IF(AF980&lt;&gt;"",VLOOKUP(AF980,$B$5:$L$106,11,0),"")</f>
        <v/>
      </c>
      <c r="AH980" s="88"/>
      <c r="AI980" s="52" t="str">
        <f aca="false">IF(ISERR(VALUE(MID(AD980,1,3))),"",VALUE(MID(VLOOKUP(VALUE(MID(AD980,1,3)),$P$5:$W$120,6,0),1,3)))</f>
        <v/>
      </c>
      <c r="AJ980" s="94" t="str">
        <f aca="false">IF(AI980&lt;&gt;"",VLOOKUP(AI980,$B$5:$L$106,11,0),"")</f>
        <v/>
      </c>
      <c r="AK980" s="102" t="n">
        <f aca="false">AH980</f>
        <v>0</v>
      </c>
      <c r="AM980" s="103" t="n">
        <f aca="false">IF(AG980=$AM$3,IF($AM$4="借方残",AH980+AM629,AM629-AH980),IF(AJ980=$AM$3,IF($AM$4="借方残",AM629-AK980,AK980+AM629),AM629))</f>
        <v>0</v>
      </c>
      <c r="AO980" s="105" t="str">
        <f aca="false">IF($AO$3="","",IF(OR(AG980=$AO$3,AJ980=$AO$3),1,""))</f>
        <v/>
      </c>
      <c r="AP980" s="105" t="str">
        <f aca="false">IF(AO980=1,COUNTIF($AO$6:AO980,"=1"),"")</f>
        <v/>
      </c>
      <c r="AQ980" s="106" t="str">
        <f aca="false">IF($AO$3="","",IF(AG980=$AO$3,"借",IF(AJ980=$AO$3,"貸","")))</f>
        <v/>
      </c>
    </row>
    <row r="981" customFormat="false" ht="12" hidden="false" customHeight="false" outlineLevel="0" collapsed="false">
      <c r="AA981" s="52" t="n">
        <v>976</v>
      </c>
      <c r="AC981" s="52"/>
      <c r="AD981" s="94" t="str">
        <f aca="false">IF(AC981&lt;&gt;"",VLOOKUP(AC981,$P$5:W$120,8,0),"")</f>
        <v/>
      </c>
      <c r="AF981" s="52" t="str">
        <f aca="false">IF(ISERROR(VALUE(MID(AD981,1,3))),"",VALUE(MID(VLOOKUP(VALUE(MID(AD981,1,3)),$P$5:$W$120,4,0),1,3)))</f>
        <v/>
      </c>
      <c r="AG981" s="94" t="str">
        <f aca="false">IF(AF981&lt;&gt;"",VLOOKUP(AF981,$B$5:$L$106,11,0),"")</f>
        <v/>
      </c>
      <c r="AH981" s="88"/>
      <c r="AI981" s="52" t="str">
        <f aca="false">IF(ISERR(VALUE(MID(AD981,1,3))),"",VALUE(MID(VLOOKUP(VALUE(MID(AD981,1,3)),$P$5:$W$120,6,0),1,3)))</f>
        <v/>
      </c>
      <c r="AJ981" s="94" t="str">
        <f aca="false">IF(AI981&lt;&gt;"",VLOOKUP(AI981,$B$5:$L$106,11,0),"")</f>
        <v/>
      </c>
      <c r="AK981" s="102" t="n">
        <f aca="false">AH981</f>
        <v>0</v>
      </c>
      <c r="AM981" s="103" t="n">
        <f aca="false">IF(AG981=$AM$3,IF($AM$4="借方残",AH981+AM630,AM630-AH981),IF(AJ981=$AM$3,IF($AM$4="借方残",AM630-AK981,AK981+AM630),AM630))</f>
        <v>0</v>
      </c>
      <c r="AO981" s="105" t="str">
        <f aca="false">IF($AO$3="","",IF(OR(AG981=$AO$3,AJ981=$AO$3),1,""))</f>
        <v/>
      </c>
      <c r="AP981" s="105" t="str">
        <f aca="false">IF(AO981=1,COUNTIF($AO$6:AO981,"=1"),"")</f>
        <v/>
      </c>
      <c r="AQ981" s="106" t="str">
        <f aca="false">IF($AO$3="","",IF(AG981=$AO$3,"借",IF(AJ981=$AO$3,"貸","")))</f>
        <v/>
      </c>
    </row>
    <row r="982" customFormat="false" ht="12" hidden="false" customHeight="false" outlineLevel="0" collapsed="false">
      <c r="AA982" s="52" t="n">
        <v>977</v>
      </c>
      <c r="AC982" s="52"/>
      <c r="AD982" s="94" t="str">
        <f aca="false">IF(AC982&lt;&gt;"",VLOOKUP(AC982,$P$5:W$120,8,0),"")</f>
        <v/>
      </c>
      <c r="AF982" s="52" t="str">
        <f aca="false">IF(ISERROR(VALUE(MID(AD982,1,3))),"",VALUE(MID(VLOOKUP(VALUE(MID(AD982,1,3)),$P$5:$W$120,4,0),1,3)))</f>
        <v/>
      </c>
      <c r="AG982" s="94" t="str">
        <f aca="false">IF(AF982&lt;&gt;"",VLOOKUP(AF982,$B$5:$L$106,11,0),"")</f>
        <v/>
      </c>
      <c r="AH982" s="88"/>
      <c r="AI982" s="52" t="str">
        <f aca="false">IF(ISERR(VALUE(MID(AD982,1,3))),"",VALUE(MID(VLOOKUP(VALUE(MID(AD982,1,3)),$P$5:$W$120,6,0),1,3)))</f>
        <v/>
      </c>
      <c r="AJ982" s="94" t="str">
        <f aca="false">IF(AI982&lt;&gt;"",VLOOKUP(AI982,$B$5:$L$106,11,0),"")</f>
        <v/>
      </c>
      <c r="AK982" s="102" t="n">
        <f aca="false">AH982</f>
        <v>0</v>
      </c>
      <c r="AM982" s="103" t="n">
        <f aca="false">IF(AG982=$AM$3,IF($AM$4="借方残",AH982+AM631,AM631-AH982),IF(AJ982=$AM$3,IF($AM$4="借方残",AM631-AK982,AK982+AM631),AM631))</f>
        <v>0</v>
      </c>
      <c r="AO982" s="105" t="str">
        <f aca="false">IF($AO$3="","",IF(OR(AG982=$AO$3,AJ982=$AO$3),1,""))</f>
        <v/>
      </c>
      <c r="AP982" s="105" t="str">
        <f aca="false">IF(AO982=1,COUNTIF($AO$6:AO982,"=1"),"")</f>
        <v/>
      </c>
      <c r="AQ982" s="106" t="str">
        <f aca="false">IF($AO$3="","",IF(AG982=$AO$3,"借",IF(AJ982=$AO$3,"貸","")))</f>
        <v/>
      </c>
    </row>
    <row r="983" customFormat="false" ht="12" hidden="false" customHeight="false" outlineLevel="0" collapsed="false">
      <c r="AA983" s="52" t="n">
        <v>978</v>
      </c>
      <c r="AC983" s="52"/>
      <c r="AD983" s="94" t="str">
        <f aca="false">IF(AC983&lt;&gt;"",VLOOKUP(AC983,$P$5:W$120,8,0),"")</f>
        <v/>
      </c>
      <c r="AF983" s="52" t="str">
        <f aca="false">IF(ISERROR(VALUE(MID(AD983,1,3))),"",VALUE(MID(VLOOKUP(VALUE(MID(AD983,1,3)),$P$5:$W$120,4,0),1,3)))</f>
        <v/>
      </c>
      <c r="AG983" s="94" t="str">
        <f aca="false">IF(AF983&lt;&gt;"",VLOOKUP(AF983,$B$5:$L$106,11,0),"")</f>
        <v/>
      </c>
      <c r="AH983" s="88"/>
      <c r="AI983" s="52" t="str">
        <f aca="false">IF(ISERR(VALUE(MID(AD983,1,3))),"",VALUE(MID(VLOOKUP(VALUE(MID(AD983,1,3)),$P$5:$W$120,6,0),1,3)))</f>
        <v/>
      </c>
      <c r="AJ983" s="94" t="str">
        <f aca="false">IF(AI983&lt;&gt;"",VLOOKUP(AI983,$B$5:$L$106,11,0),"")</f>
        <v/>
      </c>
      <c r="AK983" s="102" t="n">
        <f aca="false">AH983</f>
        <v>0</v>
      </c>
      <c r="AM983" s="103" t="n">
        <f aca="false">IF(AG983=$AM$3,IF($AM$4="借方残",AH983+AM632,AM632-AH983),IF(AJ983=$AM$3,IF($AM$4="借方残",AM632-AK983,AK983+AM632),AM632))</f>
        <v>0</v>
      </c>
      <c r="AO983" s="105" t="str">
        <f aca="false">IF($AO$3="","",IF(OR(AG983=$AO$3,AJ983=$AO$3),1,""))</f>
        <v/>
      </c>
      <c r="AP983" s="105" t="str">
        <f aca="false">IF(AO983=1,COUNTIF($AO$6:AO983,"=1"),"")</f>
        <v/>
      </c>
      <c r="AQ983" s="106" t="str">
        <f aca="false">IF($AO$3="","",IF(AG983=$AO$3,"借",IF(AJ983=$AO$3,"貸","")))</f>
        <v/>
      </c>
    </row>
    <row r="984" customFormat="false" ht="12" hidden="false" customHeight="false" outlineLevel="0" collapsed="false">
      <c r="AA984" s="52" t="n">
        <v>979</v>
      </c>
      <c r="AC984" s="52"/>
      <c r="AD984" s="94" t="str">
        <f aca="false">IF(AC984&lt;&gt;"",VLOOKUP(AC984,$P$5:W$120,8,0),"")</f>
        <v/>
      </c>
      <c r="AF984" s="52" t="str">
        <f aca="false">IF(ISERROR(VALUE(MID(AD984,1,3))),"",VALUE(MID(VLOOKUP(VALUE(MID(AD984,1,3)),$P$5:$W$120,4,0),1,3)))</f>
        <v/>
      </c>
      <c r="AG984" s="94" t="str">
        <f aca="false">IF(AF984&lt;&gt;"",VLOOKUP(AF984,$B$5:$L$106,11,0),"")</f>
        <v/>
      </c>
      <c r="AH984" s="88"/>
      <c r="AI984" s="52" t="str">
        <f aca="false">IF(ISERR(VALUE(MID(AD984,1,3))),"",VALUE(MID(VLOOKUP(VALUE(MID(AD984,1,3)),$P$5:$W$120,6,0),1,3)))</f>
        <v/>
      </c>
      <c r="AJ984" s="94" t="str">
        <f aca="false">IF(AI984&lt;&gt;"",VLOOKUP(AI984,$B$5:$L$106,11,0),"")</f>
        <v/>
      </c>
      <c r="AK984" s="102" t="n">
        <f aca="false">AH984</f>
        <v>0</v>
      </c>
      <c r="AM984" s="103" t="n">
        <f aca="false">IF(AG984=$AM$3,IF($AM$4="借方残",AH984+AM633,AM633-AH984),IF(AJ984=$AM$3,IF($AM$4="借方残",AM633-AK984,AK984+AM633),AM633))</f>
        <v>0</v>
      </c>
      <c r="AO984" s="105" t="str">
        <f aca="false">IF($AO$3="","",IF(OR(AG984=$AO$3,AJ984=$AO$3),1,""))</f>
        <v/>
      </c>
      <c r="AP984" s="105" t="str">
        <f aca="false">IF(AO984=1,COUNTIF($AO$6:AO984,"=1"),"")</f>
        <v/>
      </c>
      <c r="AQ984" s="106" t="str">
        <f aca="false">IF($AO$3="","",IF(AG984=$AO$3,"借",IF(AJ984=$AO$3,"貸","")))</f>
        <v/>
      </c>
    </row>
    <row r="985" customFormat="false" ht="12" hidden="false" customHeight="false" outlineLevel="0" collapsed="false">
      <c r="AA985" s="52" t="n">
        <v>980</v>
      </c>
      <c r="AC985" s="52"/>
      <c r="AD985" s="94" t="str">
        <f aca="false">IF(AC985&lt;&gt;"",VLOOKUP(AC985,$P$5:W$120,8,0),"")</f>
        <v/>
      </c>
      <c r="AF985" s="52" t="str">
        <f aca="false">IF(ISERROR(VALUE(MID(AD985,1,3))),"",VALUE(MID(VLOOKUP(VALUE(MID(AD985,1,3)),$P$5:$W$120,4,0),1,3)))</f>
        <v/>
      </c>
      <c r="AG985" s="94" t="str">
        <f aca="false">IF(AF985&lt;&gt;"",VLOOKUP(AF985,$B$5:$L$106,11,0),"")</f>
        <v/>
      </c>
      <c r="AH985" s="88"/>
      <c r="AI985" s="52" t="str">
        <f aca="false">IF(ISERR(VALUE(MID(AD985,1,3))),"",VALUE(MID(VLOOKUP(VALUE(MID(AD985,1,3)),$P$5:$W$120,6,0),1,3)))</f>
        <v/>
      </c>
      <c r="AJ985" s="94" t="str">
        <f aca="false">IF(AI985&lt;&gt;"",VLOOKUP(AI985,$B$5:$L$106,11,0),"")</f>
        <v/>
      </c>
      <c r="AK985" s="102" t="n">
        <f aca="false">AH985</f>
        <v>0</v>
      </c>
      <c r="AM985" s="103" t="n">
        <f aca="false">IF(AG985=$AM$3,IF($AM$4="借方残",AH985+AM634,AM634-AH985),IF(AJ985=$AM$3,IF($AM$4="借方残",AM634-AK985,AK985+AM634),AM634))</f>
        <v>0</v>
      </c>
      <c r="AO985" s="105" t="str">
        <f aca="false">IF($AO$3="","",IF(OR(AG985=$AO$3,AJ985=$AO$3),1,""))</f>
        <v/>
      </c>
      <c r="AP985" s="105" t="str">
        <f aca="false">IF(AO985=1,COUNTIF($AO$6:AO985,"=1"),"")</f>
        <v/>
      </c>
      <c r="AQ985" s="106" t="str">
        <f aca="false">IF($AO$3="","",IF(AG985=$AO$3,"借",IF(AJ985=$AO$3,"貸","")))</f>
        <v/>
      </c>
    </row>
    <row r="986" customFormat="false" ht="12" hidden="false" customHeight="false" outlineLevel="0" collapsed="false">
      <c r="AA986" s="52" t="n">
        <v>981</v>
      </c>
      <c r="AC986" s="52"/>
      <c r="AD986" s="94" t="str">
        <f aca="false">IF(AC986&lt;&gt;"",VLOOKUP(AC986,$P$5:W$120,8,0),"")</f>
        <v/>
      </c>
      <c r="AF986" s="52" t="str">
        <f aca="false">IF(ISERROR(VALUE(MID(AD986,1,3))),"",VALUE(MID(VLOOKUP(VALUE(MID(AD986,1,3)),$P$5:$W$120,4,0),1,3)))</f>
        <v/>
      </c>
      <c r="AG986" s="94" t="str">
        <f aca="false">IF(AF986&lt;&gt;"",VLOOKUP(AF986,$B$5:$L$106,11,0),"")</f>
        <v/>
      </c>
      <c r="AH986" s="88"/>
      <c r="AI986" s="52" t="str">
        <f aca="false">IF(ISERR(VALUE(MID(AD986,1,3))),"",VALUE(MID(VLOOKUP(VALUE(MID(AD986,1,3)),$P$5:$W$120,6,0),1,3)))</f>
        <v/>
      </c>
      <c r="AJ986" s="94" t="str">
        <f aca="false">IF(AI986&lt;&gt;"",VLOOKUP(AI986,$B$5:$L$106,11,0),"")</f>
        <v/>
      </c>
      <c r="AK986" s="102" t="n">
        <f aca="false">AH986</f>
        <v>0</v>
      </c>
      <c r="AM986" s="103" t="n">
        <f aca="false">IF(AG986=$AM$3,IF($AM$4="借方残",AH986+AM635,AM635-AH986),IF(AJ986=$AM$3,IF($AM$4="借方残",AM635-AK986,AK986+AM635),AM635))</f>
        <v>0</v>
      </c>
      <c r="AO986" s="105" t="str">
        <f aca="false">IF($AO$3="","",IF(OR(AG986=$AO$3,AJ986=$AO$3),1,""))</f>
        <v/>
      </c>
      <c r="AP986" s="105" t="str">
        <f aca="false">IF(AO986=1,COUNTIF($AO$6:AO986,"=1"),"")</f>
        <v/>
      </c>
      <c r="AQ986" s="106" t="str">
        <f aca="false">IF($AO$3="","",IF(AG986=$AO$3,"借",IF(AJ986=$AO$3,"貸","")))</f>
        <v/>
      </c>
    </row>
    <row r="987" customFormat="false" ht="12" hidden="false" customHeight="false" outlineLevel="0" collapsed="false">
      <c r="AA987" s="52" t="n">
        <v>982</v>
      </c>
      <c r="AC987" s="52"/>
      <c r="AD987" s="94" t="str">
        <f aca="false">IF(AC987&lt;&gt;"",VLOOKUP(AC987,$P$5:W$120,8,0),"")</f>
        <v/>
      </c>
      <c r="AF987" s="52" t="str">
        <f aca="false">IF(ISERROR(VALUE(MID(AD987,1,3))),"",VALUE(MID(VLOOKUP(VALUE(MID(AD987,1,3)),$P$5:$W$120,4,0),1,3)))</f>
        <v/>
      </c>
      <c r="AG987" s="94" t="str">
        <f aca="false">IF(AF987&lt;&gt;"",VLOOKUP(AF987,$B$5:$L$106,11,0),"")</f>
        <v/>
      </c>
      <c r="AH987" s="88"/>
      <c r="AI987" s="52" t="str">
        <f aca="false">IF(ISERR(VALUE(MID(AD987,1,3))),"",VALUE(MID(VLOOKUP(VALUE(MID(AD987,1,3)),$P$5:$W$120,6,0),1,3)))</f>
        <v/>
      </c>
      <c r="AJ987" s="94" t="str">
        <f aca="false">IF(AI987&lt;&gt;"",VLOOKUP(AI987,$B$5:$L$106,11,0),"")</f>
        <v/>
      </c>
      <c r="AK987" s="102" t="n">
        <f aca="false">AH987</f>
        <v>0</v>
      </c>
      <c r="AM987" s="103" t="n">
        <f aca="false">IF(AG987=$AM$3,IF($AM$4="借方残",AH987+AM636,AM636-AH987),IF(AJ987=$AM$3,IF($AM$4="借方残",AM636-AK987,AK987+AM636),AM636))</f>
        <v>0</v>
      </c>
      <c r="AO987" s="105" t="str">
        <f aca="false">IF($AO$3="","",IF(OR(AG987=$AO$3,AJ987=$AO$3),1,""))</f>
        <v/>
      </c>
      <c r="AP987" s="105" t="str">
        <f aca="false">IF(AO987=1,COUNTIF($AO$6:AO987,"=1"),"")</f>
        <v/>
      </c>
      <c r="AQ987" s="106" t="str">
        <f aca="false">IF($AO$3="","",IF(AG987=$AO$3,"借",IF(AJ987=$AO$3,"貸","")))</f>
        <v/>
      </c>
    </row>
    <row r="988" customFormat="false" ht="12" hidden="false" customHeight="false" outlineLevel="0" collapsed="false">
      <c r="AA988" s="52" t="n">
        <v>983</v>
      </c>
      <c r="AC988" s="52"/>
      <c r="AD988" s="94" t="str">
        <f aca="false">IF(AC988&lt;&gt;"",VLOOKUP(AC988,$P$5:W$120,8,0),"")</f>
        <v/>
      </c>
      <c r="AF988" s="52" t="str">
        <f aca="false">IF(ISERROR(VALUE(MID(AD988,1,3))),"",VALUE(MID(VLOOKUP(VALUE(MID(AD988,1,3)),$P$5:$W$120,4,0),1,3)))</f>
        <v/>
      </c>
      <c r="AG988" s="94" t="str">
        <f aca="false">IF(AF988&lt;&gt;"",VLOOKUP(AF988,$B$5:$L$106,11,0),"")</f>
        <v/>
      </c>
      <c r="AH988" s="88"/>
      <c r="AI988" s="52" t="str">
        <f aca="false">IF(ISERR(VALUE(MID(AD988,1,3))),"",VALUE(MID(VLOOKUP(VALUE(MID(AD988,1,3)),$P$5:$W$120,6,0),1,3)))</f>
        <v/>
      </c>
      <c r="AJ988" s="94" t="str">
        <f aca="false">IF(AI988&lt;&gt;"",VLOOKUP(AI988,$B$5:$L$106,11,0),"")</f>
        <v/>
      </c>
      <c r="AK988" s="102" t="n">
        <f aca="false">AH988</f>
        <v>0</v>
      </c>
      <c r="AM988" s="103" t="n">
        <f aca="false">IF(AG988=$AM$3,IF($AM$4="借方残",AH988+AM637,AM637-AH988),IF(AJ988=$AM$3,IF($AM$4="借方残",AM637-AK988,AK988+AM637),AM637))</f>
        <v>0</v>
      </c>
      <c r="AO988" s="105" t="str">
        <f aca="false">IF($AO$3="","",IF(OR(AG988=$AO$3,AJ988=$AO$3),1,""))</f>
        <v/>
      </c>
      <c r="AP988" s="105" t="str">
        <f aca="false">IF(AO988=1,COUNTIF($AO$6:AO988,"=1"),"")</f>
        <v/>
      </c>
      <c r="AQ988" s="106" t="str">
        <f aca="false">IF($AO$3="","",IF(AG988=$AO$3,"借",IF(AJ988=$AO$3,"貸","")))</f>
        <v/>
      </c>
    </row>
    <row r="989" customFormat="false" ht="12" hidden="false" customHeight="false" outlineLevel="0" collapsed="false">
      <c r="AA989" s="52" t="n">
        <v>984</v>
      </c>
      <c r="AC989" s="52"/>
      <c r="AD989" s="94" t="str">
        <f aca="false">IF(AC989&lt;&gt;"",VLOOKUP(AC989,$P$5:W$120,8,0),"")</f>
        <v/>
      </c>
      <c r="AF989" s="52" t="str">
        <f aca="false">IF(ISERROR(VALUE(MID(AD989,1,3))),"",VALUE(MID(VLOOKUP(VALUE(MID(AD989,1,3)),$P$5:$W$120,4,0),1,3)))</f>
        <v/>
      </c>
      <c r="AG989" s="94" t="str">
        <f aca="false">IF(AF989&lt;&gt;"",VLOOKUP(AF989,$B$5:$L$106,11,0),"")</f>
        <v/>
      </c>
      <c r="AH989" s="88"/>
      <c r="AI989" s="52" t="str">
        <f aca="false">IF(ISERR(VALUE(MID(AD989,1,3))),"",VALUE(MID(VLOOKUP(VALUE(MID(AD989,1,3)),$P$5:$W$120,6,0),1,3)))</f>
        <v/>
      </c>
      <c r="AJ989" s="94" t="str">
        <f aca="false">IF(AI989&lt;&gt;"",VLOOKUP(AI989,$B$5:$L$106,11,0),"")</f>
        <v/>
      </c>
      <c r="AK989" s="102" t="n">
        <f aca="false">AH989</f>
        <v>0</v>
      </c>
      <c r="AM989" s="103" t="n">
        <f aca="false">IF(AG989=$AM$3,IF($AM$4="借方残",AH989+AM638,AM638-AH989),IF(AJ989=$AM$3,IF($AM$4="借方残",AM638-AK989,AK989+AM638),AM638))</f>
        <v>0</v>
      </c>
      <c r="AO989" s="105" t="str">
        <f aca="false">IF($AO$3="","",IF(OR(AG989=$AO$3,AJ989=$AO$3),1,""))</f>
        <v/>
      </c>
      <c r="AP989" s="105" t="str">
        <f aca="false">IF(AO989=1,COUNTIF($AO$6:AO989,"=1"),"")</f>
        <v/>
      </c>
      <c r="AQ989" s="106" t="str">
        <f aca="false">IF($AO$3="","",IF(AG989=$AO$3,"借",IF(AJ989=$AO$3,"貸","")))</f>
        <v/>
      </c>
    </row>
    <row r="990" customFormat="false" ht="12" hidden="false" customHeight="false" outlineLevel="0" collapsed="false">
      <c r="AA990" s="52" t="n">
        <v>985</v>
      </c>
      <c r="AC990" s="52"/>
      <c r="AD990" s="94" t="str">
        <f aca="false">IF(AC990&lt;&gt;"",VLOOKUP(AC990,$P$5:W$120,8,0),"")</f>
        <v/>
      </c>
      <c r="AF990" s="52" t="str">
        <f aca="false">IF(ISERROR(VALUE(MID(AD990,1,3))),"",VALUE(MID(VLOOKUP(VALUE(MID(AD990,1,3)),$P$5:$W$120,4,0),1,3)))</f>
        <v/>
      </c>
      <c r="AG990" s="94" t="str">
        <f aca="false">IF(AF990&lt;&gt;"",VLOOKUP(AF990,$B$5:$L$106,11,0),"")</f>
        <v/>
      </c>
      <c r="AH990" s="88"/>
      <c r="AI990" s="52" t="str">
        <f aca="false">IF(ISERR(VALUE(MID(AD990,1,3))),"",VALUE(MID(VLOOKUP(VALUE(MID(AD990,1,3)),$P$5:$W$120,6,0),1,3)))</f>
        <v/>
      </c>
      <c r="AJ990" s="94" t="str">
        <f aca="false">IF(AI990&lt;&gt;"",VLOOKUP(AI990,$B$5:$L$106,11,0),"")</f>
        <v/>
      </c>
      <c r="AK990" s="102" t="n">
        <f aca="false">AH990</f>
        <v>0</v>
      </c>
      <c r="AM990" s="103" t="n">
        <f aca="false">IF(AG990=$AM$3,IF($AM$4="借方残",AH990+AM639,AM639-AH990),IF(AJ990=$AM$3,IF($AM$4="借方残",AM639-AK990,AK990+AM639),AM639))</f>
        <v>0</v>
      </c>
      <c r="AO990" s="105" t="str">
        <f aca="false">IF($AO$3="","",IF(OR(AG990=$AO$3,AJ990=$AO$3),1,""))</f>
        <v/>
      </c>
      <c r="AP990" s="105" t="str">
        <f aca="false">IF(AO990=1,COUNTIF($AO$6:AO990,"=1"),"")</f>
        <v/>
      </c>
      <c r="AQ990" s="106" t="str">
        <f aca="false">IF($AO$3="","",IF(AG990=$AO$3,"借",IF(AJ990=$AO$3,"貸","")))</f>
        <v/>
      </c>
    </row>
    <row r="991" customFormat="false" ht="12" hidden="false" customHeight="false" outlineLevel="0" collapsed="false">
      <c r="AA991" s="52" t="n">
        <v>986</v>
      </c>
      <c r="AC991" s="52"/>
      <c r="AD991" s="94" t="str">
        <f aca="false">IF(AC991&lt;&gt;"",VLOOKUP(AC991,$P$5:W$120,8,0),"")</f>
        <v/>
      </c>
      <c r="AF991" s="52" t="str">
        <f aca="false">IF(ISERROR(VALUE(MID(AD991,1,3))),"",VALUE(MID(VLOOKUP(VALUE(MID(AD991,1,3)),$P$5:$W$120,4,0),1,3)))</f>
        <v/>
      </c>
      <c r="AG991" s="94" t="str">
        <f aca="false">IF(AF991&lt;&gt;"",VLOOKUP(AF991,$B$5:$L$106,11,0),"")</f>
        <v/>
      </c>
      <c r="AH991" s="88"/>
      <c r="AI991" s="52" t="str">
        <f aca="false">IF(ISERR(VALUE(MID(AD991,1,3))),"",VALUE(MID(VLOOKUP(VALUE(MID(AD991,1,3)),$P$5:$W$120,6,0),1,3)))</f>
        <v/>
      </c>
      <c r="AJ991" s="94" t="str">
        <f aca="false">IF(AI991&lt;&gt;"",VLOOKUP(AI991,$B$5:$L$106,11,0),"")</f>
        <v/>
      </c>
      <c r="AK991" s="102" t="n">
        <f aca="false">AH991</f>
        <v>0</v>
      </c>
      <c r="AM991" s="103" t="n">
        <f aca="false">IF(AG991=$AM$3,IF($AM$4="借方残",AH991+AM640,AM640-AH991),IF(AJ991=$AM$3,IF($AM$4="借方残",AM640-AK991,AK991+AM640),AM640))</f>
        <v>0</v>
      </c>
      <c r="AO991" s="105" t="str">
        <f aca="false">IF($AO$3="","",IF(OR(AG991=$AO$3,AJ991=$AO$3),1,""))</f>
        <v/>
      </c>
      <c r="AP991" s="105" t="str">
        <f aca="false">IF(AO991=1,COUNTIF($AO$6:AO991,"=1"),"")</f>
        <v/>
      </c>
      <c r="AQ991" s="106" t="str">
        <f aca="false">IF($AO$3="","",IF(AG991=$AO$3,"借",IF(AJ991=$AO$3,"貸","")))</f>
        <v/>
      </c>
    </row>
    <row r="992" customFormat="false" ht="12" hidden="false" customHeight="false" outlineLevel="0" collapsed="false">
      <c r="AA992" s="52" t="n">
        <v>987</v>
      </c>
      <c r="AC992" s="52"/>
      <c r="AD992" s="94" t="str">
        <f aca="false">IF(AC992&lt;&gt;"",VLOOKUP(AC992,$P$5:W$120,8,0),"")</f>
        <v/>
      </c>
      <c r="AF992" s="52" t="str">
        <f aca="false">IF(ISERROR(VALUE(MID(AD992,1,3))),"",VALUE(MID(VLOOKUP(VALUE(MID(AD992,1,3)),$P$5:$W$120,4,0),1,3)))</f>
        <v/>
      </c>
      <c r="AG992" s="94" t="str">
        <f aca="false">IF(AF992&lt;&gt;"",VLOOKUP(AF992,$B$5:$L$106,11,0),"")</f>
        <v/>
      </c>
      <c r="AH992" s="88"/>
      <c r="AI992" s="52" t="str">
        <f aca="false">IF(ISERR(VALUE(MID(AD992,1,3))),"",VALUE(MID(VLOOKUP(VALUE(MID(AD992,1,3)),$P$5:$W$120,6,0),1,3)))</f>
        <v/>
      </c>
      <c r="AJ992" s="94" t="str">
        <f aca="false">IF(AI992&lt;&gt;"",VLOOKUP(AI992,$B$5:$L$106,11,0),"")</f>
        <v/>
      </c>
      <c r="AK992" s="102" t="n">
        <f aca="false">AH992</f>
        <v>0</v>
      </c>
      <c r="AM992" s="103" t="n">
        <f aca="false">IF(AG992=$AM$3,IF($AM$4="借方残",AH992+AM641,AM641-AH992),IF(AJ992=$AM$3,IF($AM$4="借方残",AM641-AK992,AK992+AM641),AM641))</f>
        <v>0</v>
      </c>
      <c r="AO992" s="105" t="str">
        <f aca="false">IF($AO$3="","",IF(OR(AG992=$AO$3,AJ992=$AO$3),1,""))</f>
        <v/>
      </c>
      <c r="AP992" s="105" t="str">
        <f aca="false">IF(AO992=1,COUNTIF($AO$6:AO992,"=1"),"")</f>
        <v/>
      </c>
      <c r="AQ992" s="106" t="str">
        <f aca="false">IF($AO$3="","",IF(AG992=$AO$3,"借",IF(AJ992=$AO$3,"貸","")))</f>
        <v/>
      </c>
    </row>
    <row r="993" customFormat="false" ht="12" hidden="false" customHeight="false" outlineLevel="0" collapsed="false">
      <c r="AA993" s="52" t="n">
        <v>988</v>
      </c>
      <c r="AC993" s="52"/>
      <c r="AD993" s="94" t="str">
        <f aca="false">IF(AC993&lt;&gt;"",VLOOKUP(AC993,$P$5:W$120,8,0),"")</f>
        <v/>
      </c>
      <c r="AF993" s="52" t="str">
        <f aca="false">IF(ISERROR(VALUE(MID(AD993,1,3))),"",VALUE(MID(VLOOKUP(VALUE(MID(AD993,1,3)),$P$5:$W$120,4,0),1,3)))</f>
        <v/>
      </c>
      <c r="AG993" s="94" t="str">
        <f aca="false">IF(AF993&lt;&gt;"",VLOOKUP(AF993,$B$5:$L$106,11,0),"")</f>
        <v/>
      </c>
      <c r="AH993" s="88"/>
      <c r="AI993" s="52" t="str">
        <f aca="false">IF(ISERR(VALUE(MID(AD993,1,3))),"",VALUE(MID(VLOOKUP(VALUE(MID(AD993,1,3)),$P$5:$W$120,6,0),1,3)))</f>
        <v/>
      </c>
      <c r="AJ993" s="94" t="str">
        <f aca="false">IF(AI993&lt;&gt;"",VLOOKUP(AI993,$B$5:$L$106,11,0),"")</f>
        <v/>
      </c>
      <c r="AK993" s="102" t="n">
        <f aca="false">AH993</f>
        <v>0</v>
      </c>
      <c r="AM993" s="103" t="n">
        <f aca="false">IF(AG993=$AM$3,IF($AM$4="借方残",AH993+AM642,AM642-AH993),IF(AJ993=$AM$3,IF($AM$4="借方残",AM642-AK993,AK993+AM642),AM642))</f>
        <v>0</v>
      </c>
      <c r="AO993" s="105" t="str">
        <f aca="false">IF($AO$3="","",IF(OR(AG993=$AO$3,AJ993=$AO$3),1,""))</f>
        <v/>
      </c>
      <c r="AP993" s="105" t="str">
        <f aca="false">IF(AO993=1,COUNTIF($AO$6:AO993,"=1"),"")</f>
        <v/>
      </c>
      <c r="AQ993" s="106" t="str">
        <f aca="false">IF($AO$3="","",IF(AG993=$AO$3,"借",IF(AJ993=$AO$3,"貸","")))</f>
        <v/>
      </c>
    </row>
    <row r="994" customFormat="false" ht="12" hidden="false" customHeight="false" outlineLevel="0" collapsed="false">
      <c r="AA994" s="52" t="n">
        <v>989</v>
      </c>
      <c r="AC994" s="52"/>
      <c r="AD994" s="94" t="str">
        <f aca="false">IF(AC994&lt;&gt;"",VLOOKUP(AC994,$P$5:W$120,8,0),"")</f>
        <v/>
      </c>
      <c r="AF994" s="52" t="str">
        <f aca="false">IF(ISERROR(VALUE(MID(AD994,1,3))),"",VALUE(MID(VLOOKUP(VALUE(MID(AD994,1,3)),$P$5:$W$120,4,0),1,3)))</f>
        <v/>
      </c>
      <c r="AG994" s="94" t="str">
        <f aca="false">IF(AF994&lt;&gt;"",VLOOKUP(AF994,$B$5:$L$106,11,0),"")</f>
        <v/>
      </c>
      <c r="AH994" s="88"/>
      <c r="AI994" s="52" t="str">
        <f aca="false">IF(ISERR(VALUE(MID(AD994,1,3))),"",VALUE(MID(VLOOKUP(VALUE(MID(AD994,1,3)),$P$5:$W$120,6,0),1,3)))</f>
        <v/>
      </c>
      <c r="AJ994" s="94" t="str">
        <f aca="false">IF(AI994&lt;&gt;"",VLOOKUP(AI994,$B$5:$L$106,11,0),"")</f>
        <v/>
      </c>
      <c r="AK994" s="102" t="n">
        <f aca="false">AH994</f>
        <v>0</v>
      </c>
      <c r="AM994" s="103" t="n">
        <f aca="false">IF(AG994=$AM$3,IF($AM$4="借方残",AH994+AM643,AM643-AH994),IF(AJ994=$AM$3,IF($AM$4="借方残",AM643-AK994,AK994+AM643),AM643))</f>
        <v>0</v>
      </c>
      <c r="AO994" s="105" t="str">
        <f aca="false">IF($AO$3="","",IF(OR(AG994=$AO$3,AJ994=$AO$3),1,""))</f>
        <v/>
      </c>
      <c r="AP994" s="105" t="str">
        <f aca="false">IF(AO994=1,COUNTIF($AO$6:AO994,"=1"),"")</f>
        <v/>
      </c>
      <c r="AQ994" s="106" t="str">
        <f aca="false">IF($AO$3="","",IF(AG994=$AO$3,"借",IF(AJ994=$AO$3,"貸","")))</f>
        <v/>
      </c>
    </row>
    <row r="995" customFormat="false" ht="12" hidden="false" customHeight="false" outlineLevel="0" collapsed="false">
      <c r="AA995" s="52" t="n">
        <v>990</v>
      </c>
      <c r="AC995" s="52"/>
      <c r="AD995" s="94" t="str">
        <f aca="false">IF(AC995&lt;&gt;"",VLOOKUP(AC995,$P$5:W$120,8,0),"")</f>
        <v/>
      </c>
      <c r="AF995" s="52" t="str">
        <f aca="false">IF(ISERROR(VALUE(MID(AD995,1,3))),"",VALUE(MID(VLOOKUP(VALUE(MID(AD995,1,3)),$P$5:$W$120,4,0),1,3)))</f>
        <v/>
      </c>
      <c r="AG995" s="94" t="str">
        <f aca="false">IF(AF995&lt;&gt;"",VLOOKUP(AF995,$B$5:$L$106,11,0),"")</f>
        <v/>
      </c>
      <c r="AH995" s="88"/>
      <c r="AI995" s="52" t="str">
        <f aca="false">IF(ISERR(VALUE(MID(AD995,1,3))),"",VALUE(MID(VLOOKUP(VALUE(MID(AD995,1,3)),$P$5:$W$120,6,0),1,3)))</f>
        <v/>
      </c>
      <c r="AJ995" s="94" t="str">
        <f aca="false">IF(AI995&lt;&gt;"",VLOOKUP(AI995,$B$5:$L$106,11,0),"")</f>
        <v/>
      </c>
      <c r="AK995" s="102" t="n">
        <f aca="false">AH995</f>
        <v>0</v>
      </c>
      <c r="AM995" s="103" t="n">
        <f aca="false">IF(AG995=$AM$3,IF($AM$4="借方残",AH995+AM644,AM644-AH995),IF(AJ995=$AM$3,IF($AM$4="借方残",AM644-AK995,AK995+AM644),AM644))</f>
        <v>0</v>
      </c>
      <c r="AO995" s="105" t="str">
        <f aca="false">IF($AO$3="","",IF(OR(AG995=$AO$3,AJ995=$AO$3),1,""))</f>
        <v/>
      </c>
      <c r="AP995" s="105" t="str">
        <f aca="false">IF(AO995=1,COUNTIF($AO$6:AO995,"=1"),"")</f>
        <v/>
      </c>
      <c r="AQ995" s="106" t="str">
        <f aca="false">IF($AO$3="","",IF(AG995=$AO$3,"借",IF(AJ995=$AO$3,"貸","")))</f>
        <v/>
      </c>
    </row>
    <row r="996" customFormat="false" ht="12" hidden="false" customHeight="false" outlineLevel="0" collapsed="false">
      <c r="AA996" s="52" t="n">
        <v>991</v>
      </c>
      <c r="AC996" s="52"/>
      <c r="AD996" s="94" t="str">
        <f aca="false">IF(AC996&lt;&gt;"",VLOOKUP(AC996,$P$5:W$120,8,0),"")</f>
        <v/>
      </c>
      <c r="AF996" s="52" t="str">
        <f aca="false">IF(ISERROR(VALUE(MID(AD996,1,3))),"",VALUE(MID(VLOOKUP(VALUE(MID(AD996,1,3)),$P$5:$W$120,4,0),1,3)))</f>
        <v/>
      </c>
      <c r="AG996" s="94" t="str">
        <f aca="false">IF(AF996&lt;&gt;"",VLOOKUP(AF996,$B$5:$L$106,11,0),"")</f>
        <v/>
      </c>
      <c r="AH996" s="88"/>
      <c r="AI996" s="52" t="str">
        <f aca="false">IF(ISERR(VALUE(MID(AD996,1,3))),"",VALUE(MID(VLOOKUP(VALUE(MID(AD996,1,3)),$P$5:$W$120,6,0),1,3)))</f>
        <v/>
      </c>
      <c r="AJ996" s="94" t="str">
        <f aca="false">IF(AI996&lt;&gt;"",VLOOKUP(AI996,$B$5:$L$106,11,0),"")</f>
        <v/>
      </c>
      <c r="AK996" s="102" t="n">
        <f aca="false">AH996</f>
        <v>0</v>
      </c>
      <c r="AM996" s="103" t="n">
        <f aca="false">IF(AG996=$AM$3,IF($AM$4="借方残",AH996+AM645,AM645-AH996),IF(AJ996=$AM$3,IF($AM$4="借方残",AM645-AK996,AK996+AM645),AM645))</f>
        <v>0</v>
      </c>
      <c r="AO996" s="105" t="str">
        <f aca="false">IF($AO$3="","",IF(OR(AG996=$AO$3,AJ996=$AO$3),1,""))</f>
        <v/>
      </c>
      <c r="AP996" s="105" t="str">
        <f aca="false">IF(AO996=1,COUNTIF($AO$6:AO996,"=1"),"")</f>
        <v/>
      </c>
      <c r="AQ996" s="106" t="str">
        <f aca="false">IF($AO$3="","",IF(AG996=$AO$3,"借",IF(AJ996=$AO$3,"貸","")))</f>
        <v/>
      </c>
    </row>
    <row r="997" customFormat="false" ht="12" hidden="false" customHeight="false" outlineLevel="0" collapsed="false">
      <c r="AA997" s="52" t="n">
        <v>992</v>
      </c>
      <c r="AC997" s="52"/>
      <c r="AD997" s="94" t="str">
        <f aca="false">IF(AC997&lt;&gt;"",VLOOKUP(AC997,$P$5:W$120,8,0),"")</f>
        <v/>
      </c>
      <c r="AF997" s="52" t="str">
        <f aca="false">IF(ISERROR(VALUE(MID(AD997,1,3))),"",VALUE(MID(VLOOKUP(VALUE(MID(AD997,1,3)),$P$5:$W$120,4,0),1,3)))</f>
        <v/>
      </c>
      <c r="AG997" s="94" t="str">
        <f aca="false">IF(AF997&lt;&gt;"",VLOOKUP(AF997,$B$5:$L$106,11,0),"")</f>
        <v/>
      </c>
      <c r="AH997" s="88"/>
      <c r="AI997" s="52" t="str">
        <f aca="false">IF(ISERR(VALUE(MID(AD997,1,3))),"",VALUE(MID(VLOOKUP(VALUE(MID(AD997,1,3)),$P$5:$W$120,6,0),1,3)))</f>
        <v/>
      </c>
      <c r="AJ997" s="94" t="str">
        <f aca="false">IF(AI997&lt;&gt;"",VLOOKUP(AI997,$B$5:$L$106,11,0),"")</f>
        <v/>
      </c>
      <c r="AK997" s="102" t="n">
        <f aca="false">AH997</f>
        <v>0</v>
      </c>
      <c r="AM997" s="103" t="n">
        <f aca="false">IF(AG997=$AM$3,IF($AM$4="借方残",AH997+AM646,AM646-AH997),IF(AJ997=$AM$3,IF($AM$4="借方残",AM646-AK997,AK997+AM646),AM646))</f>
        <v>0</v>
      </c>
      <c r="AO997" s="105" t="str">
        <f aca="false">IF($AO$3="","",IF(OR(AG997=$AO$3,AJ997=$AO$3),1,""))</f>
        <v/>
      </c>
      <c r="AP997" s="105" t="str">
        <f aca="false">IF(AO997=1,COUNTIF($AO$6:AO997,"=1"),"")</f>
        <v/>
      </c>
      <c r="AQ997" s="106" t="str">
        <f aca="false">IF($AO$3="","",IF(AG997=$AO$3,"借",IF(AJ997=$AO$3,"貸","")))</f>
        <v/>
      </c>
    </row>
    <row r="998" customFormat="false" ht="12" hidden="false" customHeight="false" outlineLevel="0" collapsed="false">
      <c r="AA998" s="52" t="n">
        <v>993</v>
      </c>
      <c r="AC998" s="52"/>
      <c r="AD998" s="94" t="str">
        <f aca="false">IF(AC998&lt;&gt;"",VLOOKUP(AC998,$P$5:W$120,8,0),"")</f>
        <v/>
      </c>
      <c r="AF998" s="52" t="str">
        <f aca="false">IF(ISERROR(VALUE(MID(AD998,1,3))),"",VALUE(MID(VLOOKUP(VALUE(MID(AD998,1,3)),$P$5:$W$120,4,0),1,3)))</f>
        <v/>
      </c>
      <c r="AG998" s="94" t="str">
        <f aca="false">IF(AF998&lt;&gt;"",VLOOKUP(AF998,$B$5:$L$106,11,0),"")</f>
        <v/>
      </c>
      <c r="AH998" s="88"/>
      <c r="AI998" s="52" t="str">
        <f aca="false">IF(ISERR(VALUE(MID(AD998,1,3))),"",VALUE(MID(VLOOKUP(VALUE(MID(AD998,1,3)),$P$5:$W$120,6,0),1,3)))</f>
        <v/>
      </c>
      <c r="AJ998" s="94" t="str">
        <f aca="false">IF(AI998&lt;&gt;"",VLOOKUP(AI998,$B$5:$L$106,11,0),"")</f>
        <v/>
      </c>
      <c r="AK998" s="102" t="n">
        <f aca="false">AH998</f>
        <v>0</v>
      </c>
      <c r="AM998" s="103" t="n">
        <f aca="false">IF(AG998=$AM$3,IF($AM$4="借方残",AH998+AM647,AM647-AH998),IF(AJ998=$AM$3,IF($AM$4="借方残",AM647-AK998,AK998+AM647),AM647))</f>
        <v>0</v>
      </c>
      <c r="AO998" s="105" t="str">
        <f aca="false">IF($AO$3="","",IF(OR(AG998=$AO$3,AJ998=$AO$3),1,""))</f>
        <v/>
      </c>
      <c r="AP998" s="105" t="str">
        <f aca="false">IF(AO998=1,COUNTIF($AO$6:AO998,"=1"),"")</f>
        <v/>
      </c>
      <c r="AQ998" s="106" t="str">
        <f aca="false">IF($AO$3="","",IF(AG998=$AO$3,"借",IF(AJ998=$AO$3,"貸","")))</f>
        <v/>
      </c>
    </row>
    <row r="999" customFormat="false" ht="12" hidden="false" customHeight="false" outlineLevel="0" collapsed="false">
      <c r="AA999" s="52" t="n">
        <v>994</v>
      </c>
      <c r="AC999" s="52"/>
      <c r="AD999" s="94" t="str">
        <f aca="false">IF(AC999&lt;&gt;"",VLOOKUP(AC999,$P$5:W$120,8,0),"")</f>
        <v/>
      </c>
      <c r="AF999" s="52" t="str">
        <f aca="false">IF(ISERROR(VALUE(MID(AD999,1,3))),"",VALUE(MID(VLOOKUP(VALUE(MID(AD999,1,3)),$P$5:$W$120,4,0),1,3)))</f>
        <v/>
      </c>
      <c r="AG999" s="94" t="str">
        <f aca="false">IF(AF999&lt;&gt;"",VLOOKUP(AF999,$B$5:$L$106,11,0),"")</f>
        <v/>
      </c>
      <c r="AH999" s="88"/>
      <c r="AI999" s="52" t="str">
        <f aca="false">IF(ISERR(VALUE(MID(AD999,1,3))),"",VALUE(MID(VLOOKUP(VALUE(MID(AD999,1,3)),$P$5:$W$120,6,0),1,3)))</f>
        <v/>
      </c>
      <c r="AJ999" s="94" t="str">
        <f aca="false">IF(AI999&lt;&gt;"",VLOOKUP(AI999,$B$5:$L$106,11,0),"")</f>
        <v/>
      </c>
      <c r="AK999" s="102" t="n">
        <f aca="false">AH999</f>
        <v>0</v>
      </c>
      <c r="AM999" s="103" t="n">
        <f aca="false">IF(AG999=$AM$3,IF($AM$4="借方残",AH999+AM648,AM648-AH999),IF(AJ999=$AM$3,IF($AM$4="借方残",AM648-AK999,AK999+AM648),AM648))</f>
        <v>0</v>
      </c>
      <c r="AO999" s="105" t="str">
        <f aca="false">IF($AO$3="","",IF(OR(AG999=$AO$3,AJ999=$AO$3),1,""))</f>
        <v/>
      </c>
      <c r="AP999" s="105" t="str">
        <f aca="false">IF(AO999=1,COUNTIF($AO$6:AO999,"=1"),"")</f>
        <v/>
      </c>
      <c r="AQ999" s="106" t="str">
        <f aca="false">IF($AO$3="","",IF(AG999=$AO$3,"借",IF(AJ999=$AO$3,"貸","")))</f>
        <v/>
      </c>
    </row>
    <row r="1000" customFormat="false" ht="12" hidden="false" customHeight="false" outlineLevel="0" collapsed="false">
      <c r="AA1000" s="52" t="n">
        <v>995</v>
      </c>
      <c r="AC1000" s="52"/>
      <c r="AD1000" s="94" t="str">
        <f aca="false">IF(AC1000&lt;&gt;"",VLOOKUP(AC1000,$P$5:W$120,8,0),"")</f>
        <v/>
      </c>
      <c r="AF1000" s="52" t="str">
        <f aca="false">IF(ISERROR(VALUE(MID(AD1000,1,3))),"",VALUE(MID(VLOOKUP(VALUE(MID(AD1000,1,3)),$P$5:$W$120,4,0),1,3)))</f>
        <v/>
      </c>
      <c r="AG1000" s="94" t="str">
        <f aca="false">IF(AF1000&lt;&gt;"",VLOOKUP(AF1000,$B$5:$L$106,11,0),"")</f>
        <v/>
      </c>
      <c r="AH1000" s="88"/>
      <c r="AI1000" s="52" t="str">
        <f aca="false">IF(ISERR(VALUE(MID(AD1000,1,3))),"",VALUE(MID(VLOOKUP(VALUE(MID(AD1000,1,3)),$P$5:$W$120,6,0),1,3)))</f>
        <v/>
      </c>
      <c r="AJ1000" s="94" t="str">
        <f aca="false">IF(AI1000&lt;&gt;"",VLOOKUP(AI1000,$B$5:$L$106,11,0),"")</f>
        <v/>
      </c>
      <c r="AK1000" s="102" t="n">
        <f aca="false">AH1000</f>
        <v>0</v>
      </c>
      <c r="AM1000" s="103" t="n">
        <f aca="false">IF(AG1000=$AM$3,IF($AM$4="借方残",AH1000+AM649,AM649-AH1000),IF(AJ1000=$AM$3,IF($AM$4="借方残",AM649-AK1000,AK1000+AM649),AM649))</f>
        <v>0</v>
      </c>
      <c r="AO1000" s="105" t="str">
        <f aca="false">IF($AO$3="","",IF(OR(AG1000=$AO$3,AJ1000=$AO$3),1,""))</f>
        <v/>
      </c>
      <c r="AP1000" s="105" t="str">
        <f aca="false">IF(AO1000=1,COUNTIF($AO$6:AO1000,"=1"),"")</f>
        <v/>
      </c>
      <c r="AQ1000" s="106" t="str">
        <f aca="false">IF($AO$3="","",IF(AG1000=$AO$3,"借",IF(AJ1000=$AO$3,"貸","")))</f>
        <v/>
      </c>
    </row>
    <row r="1001" customFormat="false" ht="12" hidden="false" customHeight="false" outlineLevel="0" collapsed="false">
      <c r="AB1001" s="147" t="s">
        <v>277</v>
      </c>
    </row>
    <row r="1002" customFormat="false" ht="12" hidden="false" customHeight="false" outlineLevel="0" collapsed="false">
      <c r="AB1002" s="147" t="s">
        <v>278</v>
      </c>
    </row>
    <row r="1003" customFormat="false" ht="12" hidden="false" customHeight="false" outlineLevel="0" collapsed="false">
      <c r="AB1003" s="147" t="s">
        <v>279</v>
      </c>
    </row>
    <row r="1004" customFormat="false" ht="12" hidden="false" customHeight="false" outlineLevel="0" collapsed="false">
      <c r="AB1004" s="147" t="s">
        <v>267</v>
      </c>
    </row>
  </sheetData>
  <conditionalFormatting sqref="AB6:AC1000 AE6:AK1000">
    <cfRule type="expression" priority="2" aboveAverage="0" equalAverage="0" bottom="0" percent="0" rank="0" text="" dxfId="0">
      <formula>MOD(ROW(),2)=0</formula>
    </cfRule>
  </conditionalFormatting>
  <conditionalFormatting sqref="AL6:AM1000">
    <cfRule type="expression" priority="3" aboveAverage="0" equalAverage="0" bottom="0" percent="0" rank="0" text="" dxfId="1">
      <formula>NOT(OR($AG6=$AM$3,$AJ6=$AM$3))</formula>
    </cfRule>
    <cfRule type="expression" priority="4" aboveAverage="0" equalAverage="0" bottom="0" percent="0" rank="0" text="" dxfId="2">
      <formula>MOD(ROW(),2)=0</formula>
    </cfRule>
  </conditionalFormatting>
  <conditionalFormatting sqref="AD45">
    <cfRule type="expression" priority="5" aboveAverage="0" equalAverage="0" bottom="0" percent="0" rank="0" text="" dxfId="3">
      <formula>MOD(ROW(),2)=0</formula>
    </cfRule>
  </conditionalFormatting>
  <conditionalFormatting sqref="AD46">
    <cfRule type="expression" priority="6" aboveAverage="0" equalAverage="0" bottom="0" percent="0" rank="0" text="" dxfId="4">
      <formula>MOD(ROW(),2)=0</formula>
    </cfRule>
  </conditionalFormatting>
  <conditionalFormatting sqref="AD47">
    <cfRule type="expression" priority="7" aboveAverage="0" equalAverage="0" bottom="0" percent="0" rank="0" text="" dxfId="5">
      <formula>MOD(ROW(),2)=0</formula>
    </cfRule>
  </conditionalFormatting>
  <conditionalFormatting sqref="AD48">
    <cfRule type="expression" priority="8" aboveAverage="0" equalAverage="0" bottom="0" percent="0" rank="0" text="" dxfId="6">
      <formula>MOD(ROW(),2)=0</formula>
    </cfRule>
  </conditionalFormatting>
  <conditionalFormatting sqref="AD49">
    <cfRule type="expression" priority="9" aboveAverage="0" equalAverage="0" bottom="0" percent="0" rank="0" text="" dxfId="7">
      <formula>MOD(ROW(),2)=0</formula>
    </cfRule>
  </conditionalFormatting>
  <conditionalFormatting sqref="AD50">
    <cfRule type="expression" priority="10" aboveAverage="0" equalAverage="0" bottom="0" percent="0" rank="0" text="" dxfId="8">
      <formula>MOD(ROW(),2)=0</formula>
    </cfRule>
  </conditionalFormatting>
  <conditionalFormatting sqref="AD51">
    <cfRule type="expression" priority="11" aboveAverage="0" equalAverage="0" bottom="0" percent="0" rank="0" text="" dxfId="9">
      <formula>MOD(ROW(),2)=0</formula>
    </cfRule>
  </conditionalFormatting>
  <conditionalFormatting sqref="AD52">
    <cfRule type="expression" priority="12" aboveAverage="0" equalAverage="0" bottom="0" percent="0" rank="0" text="" dxfId="10">
      <formula>MOD(ROW(),2)=0</formula>
    </cfRule>
  </conditionalFormatting>
  <conditionalFormatting sqref="AD53">
    <cfRule type="expression" priority="13" aboveAverage="0" equalAverage="0" bottom="0" percent="0" rank="0" text="" dxfId="11">
      <formula>MOD(ROW(),2)=0</formula>
    </cfRule>
  </conditionalFormatting>
  <conditionalFormatting sqref="AD54">
    <cfRule type="expression" priority="14" aboveAverage="0" equalAverage="0" bottom="0" percent="0" rank="0" text="" dxfId="12">
      <formula>MOD(ROW(),2)=0</formula>
    </cfRule>
  </conditionalFormatting>
  <conditionalFormatting sqref="AD55">
    <cfRule type="expression" priority="15" aboveAverage="0" equalAverage="0" bottom="0" percent="0" rank="0" text="" dxfId="13">
      <formula>MOD(ROW(),2)=0</formula>
    </cfRule>
  </conditionalFormatting>
  <conditionalFormatting sqref="AD56">
    <cfRule type="expression" priority="16" aboveAverage="0" equalAverage="0" bottom="0" percent="0" rank="0" text="" dxfId="14">
      <formula>MOD(ROW(),2)=0</formula>
    </cfRule>
  </conditionalFormatting>
  <conditionalFormatting sqref="AD57">
    <cfRule type="expression" priority="17" aboveAverage="0" equalAverage="0" bottom="0" percent="0" rank="0" text="" dxfId="15">
      <formula>MOD(ROW(),2)=0</formula>
    </cfRule>
  </conditionalFormatting>
  <conditionalFormatting sqref="AD58">
    <cfRule type="expression" priority="18" aboveAverage="0" equalAverage="0" bottom="0" percent="0" rank="0" text="" dxfId="16">
      <formula>MOD(ROW(),2)=0</formula>
    </cfRule>
  </conditionalFormatting>
  <conditionalFormatting sqref="AD59">
    <cfRule type="expression" priority="19" aboveAverage="0" equalAverage="0" bottom="0" percent="0" rank="0" text="" dxfId="17">
      <formula>MOD(ROW(),2)=0</formula>
    </cfRule>
  </conditionalFormatting>
  <conditionalFormatting sqref="AD60">
    <cfRule type="expression" priority="20" aboveAverage="0" equalAverage="0" bottom="0" percent="0" rank="0" text="" dxfId="18">
      <formula>MOD(ROW(),2)=0</formula>
    </cfRule>
  </conditionalFormatting>
  <conditionalFormatting sqref="AD61">
    <cfRule type="expression" priority="21" aboveAverage="0" equalAverage="0" bottom="0" percent="0" rank="0" text="" dxfId="19">
      <formula>MOD(ROW(),2)=0</formula>
    </cfRule>
  </conditionalFormatting>
  <conditionalFormatting sqref="AD62">
    <cfRule type="expression" priority="22" aboveAverage="0" equalAverage="0" bottom="0" percent="0" rank="0" text="" dxfId="20">
      <formula>MOD(ROW(),2)=0</formula>
    </cfRule>
  </conditionalFormatting>
  <conditionalFormatting sqref="AD63">
    <cfRule type="expression" priority="23" aboveAverage="0" equalAverage="0" bottom="0" percent="0" rank="0" text="" dxfId="21">
      <formula>MOD(ROW(),2)=0</formula>
    </cfRule>
  </conditionalFormatting>
  <conditionalFormatting sqref="AD64">
    <cfRule type="expression" priority="24" aboveAverage="0" equalAverage="0" bottom="0" percent="0" rank="0" text="" dxfId="22">
      <formula>MOD(ROW(),2)=0</formula>
    </cfRule>
  </conditionalFormatting>
  <conditionalFormatting sqref="AD65">
    <cfRule type="expression" priority="25" aboveAverage="0" equalAverage="0" bottom="0" percent="0" rank="0" text="" dxfId="23">
      <formula>MOD(ROW(),2)=0</formula>
    </cfRule>
  </conditionalFormatting>
  <conditionalFormatting sqref="AD66">
    <cfRule type="expression" priority="26" aboveAverage="0" equalAverage="0" bottom="0" percent="0" rank="0" text="" dxfId="24">
      <formula>MOD(ROW(),2)=0</formula>
    </cfRule>
  </conditionalFormatting>
  <conditionalFormatting sqref="AD67">
    <cfRule type="expression" priority="27" aboveAverage="0" equalAverage="0" bottom="0" percent="0" rank="0" text="" dxfId="25">
      <formula>MOD(ROW(),2)=0</formula>
    </cfRule>
  </conditionalFormatting>
  <conditionalFormatting sqref="AD68">
    <cfRule type="expression" priority="28" aboveAverage="0" equalAverage="0" bottom="0" percent="0" rank="0" text="" dxfId="26">
      <formula>MOD(ROW(),2)=0</formula>
    </cfRule>
  </conditionalFormatting>
  <conditionalFormatting sqref="AD69">
    <cfRule type="expression" priority="29" aboveAverage="0" equalAverage="0" bottom="0" percent="0" rank="0" text="" dxfId="27">
      <formula>MOD(ROW(),2)=0</formula>
    </cfRule>
  </conditionalFormatting>
  <conditionalFormatting sqref="AD70">
    <cfRule type="expression" priority="30" aboveAverage="0" equalAverage="0" bottom="0" percent="0" rank="0" text="" dxfId="28">
      <formula>MOD(ROW(),2)=0</formula>
    </cfRule>
  </conditionalFormatting>
  <conditionalFormatting sqref="AD71">
    <cfRule type="expression" priority="31" aboveAverage="0" equalAverage="0" bottom="0" percent="0" rank="0" text="" dxfId="29">
      <formula>MOD(ROW(),2)=0</formula>
    </cfRule>
  </conditionalFormatting>
  <conditionalFormatting sqref="AD72">
    <cfRule type="expression" priority="32" aboveAverage="0" equalAverage="0" bottom="0" percent="0" rank="0" text="" dxfId="30">
      <formula>MOD(ROW(),2)=0</formula>
    </cfRule>
  </conditionalFormatting>
  <conditionalFormatting sqref="AD73">
    <cfRule type="expression" priority="33" aboveAverage="0" equalAverage="0" bottom="0" percent="0" rank="0" text="" dxfId="31">
      <formula>MOD(ROW(),2)=0</formula>
    </cfRule>
  </conditionalFormatting>
  <conditionalFormatting sqref="AD74">
    <cfRule type="expression" priority="34" aboveAverage="0" equalAverage="0" bottom="0" percent="0" rank="0" text="" dxfId="32">
      <formula>MOD(ROW(),2)=0</formula>
    </cfRule>
  </conditionalFormatting>
  <conditionalFormatting sqref="AD75">
    <cfRule type="expression" priority="35" aboveAverage="0" equalAverage="0" bottom="0" percent="0" rank="0" text="" dxfId="33">
      <formula>MOD(ROW(),2)=0</formula>
    </cfRule>
  </conditionalFormatting>
  <conditionalFormatting sqref="AD76">
    <cfRule type="expression" priority="36" aboveAverage="0" equalAverage="0" bottom="0" percent="0" rank="0" text="" dxfId="34">
      <formula>MOD(ROW(),2)=0</formula>
    </cfRule>
  </conditionalFormatting>
  <conditionalFormatting sqref="AD77">
    <cfRule type="expression" priority="37" aboveAverage="0" equalAverage="0" bottom="0" percent="0" rank="0" text="" dxfId="35">
      <formula>MOD(ROW(),2)=0</formula>
    </cfRule>
  </conditionalFormatting>
  <conditionalFormatting sqref="AD78">
    <cfRule type="expression" priority="38" aboveAverage="0" equalAverage="0" bottom="0" percent="0" rank="0" text="" dxfId="36">
      <formula>MOD(ROW(),2)=0</formula>
    </cfRule>
  </conditionalFormatting>
  <conditionalFormatting sqref="AD79">
    <cfRule type="expression" priority="39" aboveAverage="0" equalAverage="0" bottom="0" percent="0" rank="0" text="" dxfId="37">
      <formula>MOD(ROW(),2)=0</formula>
    </cfRule>
  </conditionalFormatting>
  <conditionalFormatting sqref="AD80">
    <cfRule type="expression" priority="40" aboveAverage="0" equalAverage="0" bottom="0" percent="0" rank="0" text="" dxfId="38">
      <formula>MOD(ROW(),2)=0</formula>
    </cfRule>
  </conditionalFormatting>
  <conditionalFormatting sqref="AD81">
    <cfRule type="expression" priority="41" aboveAverage="0" equalAverage="0" bottom="0" percent="0" rank="0" text="" dxfId="39">
      <formula>MOD(ROW(),2)=0</formula>
    </cfRule>
  </conditionalFormatting>
  <conditionalFormatting sqref="AD82">
    <cfRule type="expression" priority="42" aboveAverage="0" equalAverage="0" bottom="0" percent="0" rank="0" text="" dxfId="40">
      <formula>MOD(ROW(),2)=0</formula>
    </cfRule>
  </conditionalFormatting>
  <conditionalFormatting sqref="AD83">
    <cfRule type="expression" priority="43" aboveAverage="0" equalAverage="0" bottom="0" percent="0" rank="0" text="" dxfId="41">
      <formula>MOD(ROW(),2)=0</formula>
    </cfRule>
  </conditionalFormatting>
  <conditionalFormatting sqref="AD84">
    <cfRule type="expression" priority="44" aboveAverage="0" equalAverage="0" bottom="0" percent="0" rank="0" text="" dxfId="42">
      <formula>MOD(ROW(),2)=0</formula>
    </cfRule>
  </conditionalFormatting>
  <conditionalFormatting sqref="AD85">
    <cfRule type="expression" priority="45" aboveAverage="0" equalAverage="0" bottom="0" percent="0" rank="0" text="" dxfId="43">
      <formula>MOD(ROW(),2)=0</formula>
    </cfRule>
  </conditionalFormatting>
  <conditionalFormatting sqref="AD86">
    <cfRule type="expression" priority="46" aboveAverage="0" equalAverage="0" bottom="0" percent="0" rank="0" text="" dxfId="44">
      <formula>MOD(ROW(),2)=0</formula>
    </cfRule>
  </conditionalFormatting>
  <conditionalFormatting sqref="AD87">
    <cfRule type="expression" priority="47" aboveAverage="0" equalAverage="0" bottom="0" percent="0" rank="0" text="" dxfId="45">
      <formula>MOD(ROW(),2)=0</formula>
    </cfRule>
  </conditionalFormatting>
  <conditionalFormatting sqref="AD88">
    <cfRule type="expression" priority="48" aboveAverage="0" equalAverage="0" bottom="0" percent="0" rank="0" text="" dxfId="46">
      <formula>MOD(ROW(),2)=0</formula>
    </cfRule>
  </conditionalFormatting>
  <conditionalFormatting sqref="AD89">
    <cfRule type="expression" priority="49" aboveAverage="0" equalAverage="0" bottom="0" percent="0" rank="0" text="" dxfId="47">
      <formula>MOD(ROW(),2)=0</formula>
    </cfRule>
  </conditionalFormatting>
  <conditionalFormatting sqref="AD90">
    <cfRule type="expression" priority="50" aboveAverage="0" equalAverage="0" bottom="0" percent="0" rank="0" text="" dxfId="48">
      <formula>MOD(ROW(),2)=0</formula>
    </cfRule>
  </conditionalFormatting>
  <conditionalFormatting sqref="AD91">
    <cfRule type="expression" priority="51" aboveAverage="0" equalAverage="0" bottom="0" percent="0" rank="0" text="" dxfId="49">
      <formula>MOD(ROW(),2)=0</formula>
    </cfRule>
  </conditionalFormatting>
  <conditionalFormatting sqref="AD92">
    <cfRule type="expression" priority="52" aboveAverage="0" equalAverage="0" bottom="0" percent="0" rank="0" text="" dxfId="50">
      <formula>MOD(ROW(),2)=0</formula>
    </cfRule>
  </conditionalFormatting>
  <conditionalFormatting sqref="AD93">
    <cfRule type="expression" priority="53" aboveAverage="0" equalAverage="0" bottom="0" percent="0" rank="0" text="" dxfId="51">
      <formula>MOD(ROW(),2)=0</formula>
    </cfRule>
  </conditionalFormatting>
  <conditionalFormatting sqref="AD94">
    <cfRule type="expression" priority="54" aboveAverage="0" equalAverage="0" bottom="0" percent="0" rank="0" text="" dxfId="52">
      <formula>MOD(ROW(),2)=0</formula>
    </cfRule>
  </conditionalFormatting>
  <conditionalFormatting sqref="AD95">
    <cfRule type="expression" priority="55" aboveAverage="0" equalAverage="0" bottom="0" percent="0" rank="0" text="" dxfId="53">
      <formula>MOD(ROW(),2)=0</formula>
    </cfRule>
  </conditionalFormatting>
  <conditionalFormatting sqref="AD96">
    <cfRule type="expression" priority="56" aboveAverage="0" equalAverage="0" bottom="0" percent="0" rank="0" text="" dxfId="54">
      <formula>MOD(ROW(),2)=0</formula>
    </cfRule>
  </conditionalFormatting>
  <conditionalFormatting sqref="AD97">
    <cfRule type="expression" priority="57" aboveAverage="0" equalAverage="0" bottom="0" percent="0" rank="0" text="" dxfId="55">
      <formula>MOD(ROW(),2)=0</formula>
    </cfRule>
  </conditionalFormatting>
  <conditionalFormatting sqref="AD98">
    <cfRule type="expression" priority="58" aboveAverage="0" equalAverage="0" bottom="0" percent="0" rank="0" text="" dxfId="56">
      <formula>MOD(ROW(),2)=0</formula>
    </cfRule>
  </conditionalFormatting>
  <conditionalFormatting sqref="AD99">
    <cfRule type="expression" priority="59" aboveAverage="0" equalAverage="0" bottom="0" percent="0" rank="0" text="" dxfId="57">
      <formula>MOD(ROW(),2)=0</formula>
    </cfRule>
  </conditionalFormatting>
  <conditionalFormatting sqref="AD100">
    <cfRule type="expression" priority="60" aboveAverage="0" equalAverage="0" bottom="0" percent="0" rank="0" text="" dxfId="58">
      <formula>MOD(ROW(),2)=0</formula>
    </cfRule>
  </conditionalFormatting>
  <conditionalFormatting sqref="AD101">
    <cfRule type="expression" priority="61" aboveAverage="0" equalAverage="0" bottom="0" percent="0" rank="0" text="" dxfId="59">
      <formula>MOD(ROW(),2)=0</formula>
    </cfRule>
  </conditionalFormatting>
  <conditionalFormatting sqref="AD102">
    <cfRule type="expression" priority="62" aboveAverage="0" equalAverage="0" bottom="0" percent="0" rank="0" text="" dxfId="60">
      <formula>MOD(ROW(),2)=0</formula>
    </cfRule>
  </conditionalFormatting>
  <conditionalFormatting sqref="AD103">
    <cfRule type="expression" priority="63" aboveAverage="0" equalAverage="0" bottom="0" percent="0" rank="0" text="" dxfId="61">
      <formula>MOD(ROW(),2)=0</formula>
    </cfRule>
  </conditionalFormatting>
  <conditionalFormatting sqref="AD104">
    <cfRule type="expression" priority="64" aboveAverage="0" equalAverage="0" bottom="0" percent="0" rank="0" text="" dxfId="62">
      <formula>MOD(ROW(),2)=0</formula>
    </cfRule>
  </conditionalFormatting>
  <conditionalFormatting sqref="AD105">
    <cfRule type="expression" priority="65" aboveAverage="0" equalAverage="0" bottom="0" percent="0" rank="0" text="" dxfId="63">
      <formula>MOD(ROW(),2)=0</formula>
    </cfRule>
  </conditionalFormatting>
  <conditionalFormatting sqref="AD106">
    <cfRule type="expression" priority="66" aboveAverage="0" equalAverage="0" bottom="0" percent="0" rank="0" text="" dxfId="64">
      <formula>MOD(ROW(),2)=0</formula>
    </cfRule>
  </conditionalFormatting>
  <conditionalFormatting sqref="AD107">
    <cfRule type="expression" priority="67" aboveAverage="0" equalAverage="0" bottom="0" percent="0" rank="0" text="" dxfId="65">
      <formula>MOD(ROW(),2)=0</formula>
    </cfRule>
  </conditionalFormatting>
  <conditionalFormatting sqref="AD108">
    <cfRule type="expression" priority="68" aboveAverage="0" equalAverage="0" bottom="0" percent="0" rank="0" text="" dxfId="66">
      <formula>MOD(ROW(),2)=0</formula>
    </cfRule>
  </conditionalFormatting>
  <conditionalFormatting sqref="AD109">
    <cfRule type="expression" priority="69" aboveAverage="0" equalAverage="0" bottom="0" percent="0" rank="0" text="" dxfId="67">
      <formula>MOD(ROW(),2)=0</formula>
    </cfRule>
  </conditionalFormatting>
  <conditionalFormatting sqref="AD110">
    <cfRule type="expression" priority="70" aboveAverage="0" equalAverage="0" bottom="0" percent="0" rank="0" text="" dxfId="68">
      <formula>MOD(ROW(),2)=0</formula>
    </cfRule>
  </conditionalFormatting>
  <conditionalFormatting sqref="AD111">
    <cfRule type="expression" priority="71" aboveAverage="0" equalAverage="0" bottom="0" percent="0" rank="0" text="" dxfId="69">
      <formula>MOD(ROW(),2)=0</formula>
    </cfRule>
  </conditionalFormatting>
  <conditionalFormatting sqref="AD112">
    <cfRule type="expression" priority="72" aboveAverage="0" equalAverage="0" bottom="0" percent="0" rank="0" text="" dxfId="70">
      <formula>MOD(ROW(),2)=0</formula>
    </cfRule>
  </conditionalFormatting>
  <conditionalFormatting sqref="AD113">
    <cfRule type="expression" priority="73" aboveAverage="0" equalAverage="0" bottom="0" percent="0" rank="0" text="" dxfId="71">
      <formula>MOD(ROW(),2)=0</formula>
    </cfRule>
  </conditionalFormatting>
  <conditionalFormatting sqref="AD114">
    <cfRule type="expression" priority="74" aboveAverage="0" equalAverage="0" bottom="0" percent="0" rank="0" text="" dxfId="72">
      <formula>MOD(ROW(),2)=0</formula>
    </cfRule>
  </conditionalFormatting>
  <conditionalFormatting sqref="AD115">
    <cfRule type="expression" priority="75" aboveAverage="0" equalAverage="0" bottom="0" percent="0" rank="0" text="" dxfId="73">
      <formula>MOD(ROW(),2)=0</formula>
    </cfRule>
  </conditionalFormatting>
  <conditionalFormatting sqref="AD116">
    <cfRule type="expression" priority="76" aboveAverage="0" equalAverage="0" bottom="0" percent="0" rank="0" text="" dxfId="74">
      <formula>MOD(ROW(),2)=0</formula>
    </cfRule>
  </conditionalFormatting>
  <conditionalFormatting sqref="AD117">
    <cfRule type="expression" priority="77" aboveAverage="0" equalAverage="0" bottom="0" percent="0" rank="0" text="" dxfId="75">
      <formula>MOD(ROW(),2)=0</formula>
    </cfRule>
  </conditionalFormatting>
  <conditionalFormatting sqref="AD118">
    <cfRule type="expression" priority="78" aboveAverage="0" equalAverage="0" bottom="0" percent="0" rank="0" text="" dxfId="76">
      <formula>MOD(ROW(),2)=0</formula>
    </cfRule>
  </conditionalFormatting>
  <conditionalFormatting sqref="AD119">
    <cfRule type="expression" priority="79" aboveAverage="0" equalAverage="0" bottom="0" percent="0" rank="0" text="" dxfId="77">
      <formula>MOD(ROW(),2)=0</formula>
    </cfRule>
  </conditionalFormatting>
  <conditionalFormatting sqref="AD120">
    <cfRule type="expression" priority="80" aboveAverage="0" equalAverage="0" bottom="0" percent="0" rank="0" text="" dxfId="78">
      <formula>MOD(ROW(),2)=0</formula>
    </cfRule>
  </conditionalFormatting>
  <conditionalFormatting sqref="AD121">
    <cfRule type="expression" priority="81" aboveAverage="0" equalAverage="0" bottom="0" percent="0" rank="0" text="" dxfId="79">
      <formula>MOD(ROW(),2)=0</formula>
    </cfRule>
  </conditionalFormatting>
  <conditionalFormatting sqref="AD122">
    <cfRule type="expression" priority="82" aboveAverage="0" equalAverage="0" bottom="0" percent="0" rank="0" text="" dxfId="80">
      <formula>MOD(ROW(),2)=0</formula>
    </cfRule>
  </conditionalFormatting>
  <conditionalFormatting sqref="AD123">
    <cfRule type="expression" priority="83" aboveAverage="0" equalAverage="0" bottom="0" percent="0" rank="0" text="" dxfId="81">
      <formula>MOD(ROW(),2)=0</formula>
    </cfRule>
  </conditionalFormatting>
  <conditionalFormatting sqref="AD124">
    <cfRule type="expression" priority="84" aboveAverage="0" equalAverage="0" bottom="0" percent="0" rank="0" text="" dxfId="82">
      <formula>MOD(ROW(),2)=0</formula>
    </cfRule>
  </conditionalFormatting>
  <conditionalFormatting sqref="AD125">
    <cfRule type="expression" priority="85" aboveAverage="0" equalAverage="0" bottom="0" percent="0" rank="0" text="" dxfId="83">
      <formula>MOD(ROW(),2)=0</formula>
    </cfRule>
  </conditionalFormatting>
  <conditionalFormatting sqref="AD126">
    <cfRule type="expression" priority="86" aboveAverage="0" equalAverage="0" bottom="0" percent="0" rank="0" text="" dxfId="84">
      <formula>MOD(ROW(),2)=0</formula>
    </cfRule>
  </conditionalFormatting>
  <conditionalFormatting sqref="AD127">
    <cfRule type="expression" priority="87" aboveAverage="0" equalAverage="0" bottom="0" percent="0" rank="0" text="" dxfId="85">
      <formula>MOD(ROW(),2)=0</formula>
    </cfRule>
  </conditionalFormatting>
  <conditionalFormatting sqref="AD128">
    <cfRule type="expression" priority="88" aboveAverage="0" equalAverage="0" bottom="0" percent="0" rank="0" text="" dxfId="86">
      <formula>MOD(ROW(),2)=0</formula>
    </cfRule>
  </conditionalFormatting>
  <conditionalFormatting sqref="AD129">
    <cfRule type="expression" priority="89" aboveAverage="0" equalAverage="0" bottom="0" percent="0" rank="0" text="" dxfId="87">
      <formula>MOD(ROW(),2)=0</formula>
    </cfRule>
  </conditionalFormatting>
  <conditionalFormatting sqref="AD130">
    <cfRule type="expression" priority="90" aboveAverage="0" equalAverage="0" bottom="0" percent="0" rank="0" text="" dxfId="88">
      <formula>MOD(ROW(),2)=0</formula>
    </cfRule>
  </conditionalFormatting>
  <conditionalFormatting sqref="AD131">
    <cfRule type="expression" priority="91" aboveAverage="0" equalAverage="0" bottom="0" percent="0" rank="0" text="" dxfId="89">
      <formula>MOD(ROW(),2)=0</formula>
    </cfRule>
  </conditionalFormatting>
  <conditionalFormatting sqref="AD132">
    <cfRule type="expression" priority="92" aboveAverage="0" equalAverage="0" bottom="0" percent="0" rank="0" text="" dxfId="90">
      <formula>MOD(ROW(),2)=0</formula>
    </cfRule>
  </conditionalFormatting>
  <conditionalFormatting sqref="AD133">
    <cfRule type="expression" priority="93" aboveAverage="0" equalAverage="0" bottom="0" percent="0" rank="0" text="" dxfId="91">
      <formula>MOD(ROW(),2)=0</formula>
    </cfRule>
  </conditionalFormatting>
  <conditionalFormatting sqref="AD134">
    <cfRule type="expression" priority="94" aboveAverage="0" equalAverage="0" bottom="0" percent="0" rank="0" text="" dxfId="92">
      <formula>MOD(ROW(),2)=0</formula>
    </cfRule>
  </conditionalFormatting>
  <conditionalFormatting sqref="AD135">
    <cfRule type="expression" priority="95" aboveAverage="0" equalAverage="0" bottom="0" percent="0" rank="0" text="" dxfId="93">
      <formula>MOD(ROW(),2)=0</formula>
    </cfRule>
  </conditionalFormatting>
  <conditionalFormatting sqref="AD136">
    <cfRule type="expression" priority="96" aboveAverage="0" equalAverage="0" bottom="0" percent="0" rank="0" text="" dxfId="94">
      <formula>MOD(ROW(),2)=0</formula>
    </cfRule>
  </conditionalFormatting>
  <conditionalFormatting sqref="AD137">
    <cfRule type="expression" priority="97" aboveAverage="0" equalAverage="0" bottom="0" percent="0" rank="0" text="" dxfId="95">
      <formula>MOD(ROW(),2)=0</formula>
    </cfRule>
  </conditionalFormatting>
  <conditionalFormatting sqref="AD138">
    <cfRule type="expression" priority="98" aboveAverage="0" equalAverage="0" bottom="0" percent="0" rank="0" text="" dxfId="96">
      <formula>MOD(ROW(),2)=0</formula>
    </cfRule>
  </conditionalFormatting>
  <conditionalFormatting sqref="AD139">
    <cfRule type="expression" priority="99" aboveAverage="0" equalAverage="0" bottom="0" percent="0" rank="0" text="" dxfId="97">
      <formula>MOD(ROW(),2)=0</formula>
    </cfRule>
  </conditionalFormatting>
  <conditionalFormatting sqref="AD140">
    <cfRule type="expression" priority="100" aboveAverage="0" equalAverage="0" bottom="0" percent="0" rank="0" text="" dxfId="98">
      <formula>MOD(ROW(),2)=0</formula>
    </cfRule>
  </conditionalFormatting>
  <conditionalFormatting sqref="AD141">
    <cfRule type="expression" priority="101" aboveAverage="0" equalAverage="0" bottom="0" percent="0" rank="0" text="" dxfId="99">
      <formula>MOD(ROW(),2)=0</formula>
    </cfRule>
  </conditionalFormatting>
  <conditionalFormatting sqref="AD142">
    <cfRule type="expression" priority="102" aboveAverage="0" equalAverage="0" bottom="0" percent="0" rank="0" text="" dxfId="100">
      <formula>MOD(ROW(),2)=0</formula>
    </cfRule>
  </conditionalFormatting>
  <conditionalFormatting sqref="AD143">
    <cfRule type="expression" priority="103" aboveAverage="0" equalAverage="0" bottom="0" percent="0" rank="0" text="" dxfId="101">
      <formula>MOD(ROW(),2)=0</formula>
    </cfRule>
  </conditionalFormatting>
  <conditionalFormatting sqref="AD144">
    <cfRule type="expression" priority="104" aboveAverage="0" equalAverage="0" bottom="0" percent="0" rank="0" text="" dxfId="102">
      <formula>MOD(ROW(),2)=0</formula>
    </cfRule>
  </conditionalFormatting>
  <conditionalFormatting sqref="AD145">
    <cfRule type="expression" priority="105" aboveAverage="0" equalAverage="0" bottom="0" percent="0" rank="0" text="" dxfId="103">
      <formula>MOD(ROW(),2)=0</formula>
    </cfRule>
  </conditionalFormatting>
  <conditionalFormatting sqref="AD146">
    <cfRule type="expression" priority="106" aboveAverage="0" equalAverage="0" bottom="0" percent="0" rank="0" text="" dxfId="104">
      <formula>MOD(ROW(),2)=0</formula>
    </cfRule>
  </conditionalFormatting>
  <conditionalFormatting sqref="AD147">
    <cfRule type="expression" priority="107" aboveAverage="0" equalAverage="0" bottom="0" percent="0" rank="0" text="" dxfId="105">
      <formula>MOD(ROW(),2)=0</formula>
    </cfRule>
  </conditionalFormatting>
  <conditionalFormatting sqref="AD148">
    <cfRule type="expression" priority="108" aboveAverage="0" equalAverage="0" bottom="0" percent="0" rank="0" text="" dxfId="106">
      <formula>MOD(ROW(),2)=0</formula>
    </cfRule>
  </conditionalFormatting>
  <conditionalFormatting sqref="AD149">
    <cfRule type="expression" priority="109" aboveAverage="0" equalAverage="0" bottom="0" percent="0" rank="0" text="" dxfId="107">
      <formula>MOD(ROW(),2)=0</formula>
    </cfRule>
  </conditionalFormatting>
  <conditionalFormatting sqref="AD150">
    <cfRule type="expression" priority="110" aboveAverage="0" equalAverage="0" bottom="0" percent="0" rank="0" text="" dxfId="108">
      <formula>MOD(ROW(),2)=0</formula>
    </cfRule>
  </conditionalFormatting>
  <conditionalFormatting sqref="AD151">
    <cfRule type="expression" priority="111" aboveAverage="0" equalAverage="0" bottom="0" percent="0" rank="0" text="" dxfId="109">
      <formula>MOD(ROW(),2)=0</formula>
    </cfRule>
  </conditionalFormatting>
  <conditionalFormatting sqref="AD152">
    <cfRule type="expression" priority="112" aboveAverage="0" equalAverage="0" bottom="0" percent="0" rank="0" text="" dxfId="110">
      <formula>MOD(ROW(),2)=0</formula>
    </cfRule>
  </conditionalFormatting>
  <conditionalFormatting sqref="AD153">
    <cfRule type="expression" priority="113" aboveAverage="0" equalAverage="0" bottom="0" percent="0" rank="0" text="" dxfId="111">
      <formula>MOD(ROW(),2)=0</formula>
    </cfRule>
  </conditionalFormatting>
  <conditionalFormatting sqref="AD154">
    <cfRule type="expression" priority="114" aboveAverage="0" equalAverage="0" bottom="0" percent="0" rank="0" text="" dxfId="112">
      <formula>MOD(ROW(),2)=0</formula>
    </cfRule>
  </conditionalFormatting>
  <conditionalFormatting sqref="AD155">
    <cfRule type="expression" priority="115" aboveAverage="0" equalAverage="0" bottom="0" percent="0" rank="0" text="" dxfId="113">
      <formula>MOD(ROW(),2)=0</formula>
    </cfRule>
  </conditionalFormatting>
  <conditionalFormatting sqref="AD156">
    <cfRule type="expression" priority="116" aboveAverage="0" equalAverage="0" bottom="0" percent="0" rank="0" text="" dxfId="114">
      <formula>MOD(ROW(),2)=0</formula>
    </cfRule>
  </conditionalFormatting>
  <conditionalFormatting sqref="AD157">
    <cfRule type="expression" priority="117" aboveAverage="0" equalAverage="0" bottom="0" percent="0" rank="0" text="" dxfId="115">
      <formula>MOD(ROW(),2)=0</formula>
    </cfRule>
  </conditionalFormatting>
  <conditionalFormatting sqref="AD158">
    <cfRule type="expression" priority="118" aboveAverage="0" equalAverage="0" bottom="0" percent="0" rank="0" text="" dxfId="116">
      <formula>MOD(ROW(),2)=0</formula>
    </cfRule>
  </conditionalFormatting>
  <conditionalFormatting sqref="AD159">
    <cfRule type="expression" priority="119" aboveAverage="0" equalAverage="0" bottom="0" percent="0" rank="0" text="" dxfId="117">
      <formula>MOD(ROW(),2)=0</formula>
    </cfRule>
  </conditionalFormatting>
  <conditionalFormatting sqref="AD160">
    <cfRule type="expression" priority="120" aboveAverage="0" equalAverage="0" bottom="0" percent="0" rank="0" text="" dxfId="118">
      <formula>MOD(ROW(),2)=0</formula>
    </cfRule>
  </conditionalFormatting>
  <conditionalFormatting sqref="AD161">
    <cfRule type="expression" priority="121" aboveAverage="0" equalAverage="0" bottom="0" percent="0" rank="0" text="" dxfId="119">
      <formula>MOD(ROW(),2)=0</formula>
    </cfRule>
  </conditionalFormatting>
  <conditionalFormatting sqref="AD162">
    <cfRule type="expression" priority="122" aboveAverage="0" equalAverage="0" bottom="0" percent="0" rank="0" text="" dxfId="120">
      <formula>MOD(ROW(),2)=0</formula>
    </cfRule>
  </conditionalFormatting>
  <conditionalFormatting sqref="AD163">
    <cfRule type="expression" priority="123" aboveAverage="0" equalAverage="0" bottom="0" percent="0" rank="0" text="" dxfId="121">
      <formula>MOD(ROW(),2)=0</formula>
    </cfRule>
  </conditionalFormatting>
  <conditionalFormatting sqref="AD164">
    <cfRule type="expression" priority="124" aboveAverage="0" equalAverage="0" bottom="0" percent="0" rank="0" text="" dxfId="122">
      <formula>MOD(ROW(),2)=0</formula>
    </cfRule>
  </conditionalFormatting>
  <conditionalFormatting sqref="AD165">
    <cfRule type="expression" priority="125" aboveAverage="0" equalAverage="0" bottom="0" percent="0" rank="0" text="" dxfId="123">
      <formula>MOD(ROW(),2)=0</formula>
    </cfRule>
  </conditionalFormatting>
  <conditionalFormatting sqref="AD166">
    <cfRule type="expression" priority="126" aboveAverage="0" equalAverage="0" bottom="0" percent="0" rank="0" text="" dxfId="124">
      <formula>MOD(ROW(),2)=0</formula>
    </cfRule>
  </conditionalFormatting>
  <conditionalFormatting sqref="AD167">
    <cfRule type="expression" priority="127" aboveAverage="0" equalAverage="0" bottom="0" percent="0" rank="0" text="" dxfId="125">
      <formula>MOD(ROW(),2)=0</formula>
    </cfRule>
  </conditionalFormatting>
  <conditionalFormatting sqref="AD168">
    <cfRule type="expression" priority="128" aboveAverage="0" equalAverage="0" bottom="0" percent="0" rank="0" text="" dxfId="126">
      <formula>MOD(ROW(),2)=0</formula>
    </cfRule>
  </conditionalFormatting>
  <conditionalFormatting sqref="AD169">
    <cfRule type="expression" priority="129" aboveAverage="0" equalAverage="0" bottom="0" percent="0" rank="0" text="" dxfId="127">
      <formula>MOD(ROW(),2)=0</formula>
    </cfRule>
  </conditionalFormatting>
  <conditionalFormatting sqref="AD170">
    <cfRule type="expression" priority="130" aboveAverage="0" equalAverage="0" bottom="0" percent="0" rank="0" text="" dxfId="128">
      <formula>MOD(ROW(),2)=0</formula>
    </cfRule>
  </conditionalFormatting>
  <conditionalFormatting sqref="AD171">
    <cfRule type="expression" priority="131" aboveAverage="0" equalAverage="0" bottom="0" percent="0" rank="0" text="" dxfId="129">
      <formula>MOD(ROW(),2)=0</formula>
    </cfRule>
  </conditionalFormatting>
  <conditionalFormatting sqref="AD172">
    <cfRule type="expression" priority="132" aboveAverage="0" equalAverage="0" bottom="0" percent="0" rank="0" text="" dxfId="130">
      <formula>MOD(ROW(),2)=0</formula>
    </cfRule>
  </conditionalFormatting>
  <conditionalFormatting sqref="AD173">
    <cfRule type="expression" priority="133" aboveAverage="0" equalAverage="0" bottom="0" percent="0" rank="0" text="" dxfId="131">
      <formula>MOD(ROW(),2)=0</formula>
    </cfRule>
  </conditionalFormatting>
  <conditionalFormatting sqref="AD174">
    <cfRule type="expression" priority="134" aboveAverage="0" equalAverage="0" bottom="0" percent="0" rank="0" text="" dxfId="132">
      <formula>MOD(ROW(),2)=0</formula>
    </cfRule>
  </conditionalFormatting>
  <conditionalFormatting sqref="AD175">
    <cfRule type="expression" priority="135" aboveAverage="0" equalAverage="0" bottom="0" percent="0" rank="0" text="" dxfId="133">
      <formula>MOD(ROW(),2)=0</formula>
    </cfRule>
  </conditionalFormatting>
  <conditionalFormatting sqref="AD176">
    <cfRule type="expression" priority="136" aboveAverage="0" equalAverage="0" bottom="0" percent="0" rank="0" text="" dxfId="134">
      <formula>MOD(ROW(),2)=0</formula>
    </cfRule>
  </conditionalFormatting>
  <conditionalFormatting sqref="AD177">
    <cfRule type="expression" priority="137" aboveAverage="0" equalAverage="0" bottom="0" percent="0" rank="0" text="" dxfId="135">
      <formula>MOD(ROW(),2)=0</formula>
    </cfRule>
  </conditionalFormatting>
  <conditionalFormatting sqref="AD178">
    <cfRule type="expression" priority="138" aboveAverage="0" equalAverage="0" bottom="0" percent="0" rank="0" text="" dxfId="136">
      <formula>MOD(ROW(),2)=0</formula>
    </cfRule>
  </conditionalFormatting>
  <conditionalFormatting sqref="AD179">
    <cfRule type="expression" priority="139" aboveAverage="0" equalAverage="0" bottom="0" percent="0" rank="0" text="" dxfId="137">
      <formula>MOD(ROW(),2)=0</formula>
    </cfRule>
  </conditionalFormatting>
  <conditionalFormatting sqref="AD180">
    <cfRule type="expression" priority="140" aboveAverage="0" equalAverage="0" bottom="0" percent="0" rank="0" text="" dxfId="138">
      <formula>MOD(ROW(),2)=0</formula>
    </cfRule>
  </conditionalFormatting>
  <conditionalFormatting sqref="AD181">
    <cfRule type="expression" priority="141" aboveAverage="0" equalAverage="0" bottom="0" percent="0" rank="0" text="" dxfId="139">
      <formula>MOD(ROW(),2)=0</formula>
    </cfRule>
  </conditionalFormatting>
  <conditionalFormatting sqref="AD182">
    <cfRule type="expression" priority="142" aboveAverage="0" equalAverage="0" bottom="0" percent="0" rank="0" text="" dxfId="140">
      <formula>MOD(ROW(),2)=0</formula>
    </cfRule>
  </conditionalFormatting>
  <conditionalFormatting sqref="AD183">
    <cfRule type="expression" priority="143" aboveAverage="0" equalAverage="0" bottom="0" percent="0" rank="0" text="" dxfId="141">
      <formula>MOD(ROW(),2)=0</formula>
    </cfRule>
  </conditionalFormatting>
  <conditionalFormatting sqref="AD184">
    <cfRule type="expression" priority="144" aboveAverage="0" equalAverage="0" bottom="0" percent="0" rank="0" text="" dxfId="142">
      <formula>MOD(ROW(),2)=0</formula>
    </cfRule>
  </conditionalFormatting>
  <conditionalFormatting sqref="AD185">
    <cfRule type="expression" priority="145" aboveAverage="0" equalAverage="0" bottom="0" percent="0" rank="0" text="" dxfId="143">
      <formula>MOD(ROW(),2)=0</formula>
    </cfRule>
  </conditionalFormatting>
  <conditionalFormatting sqref="AD186">
    <cfRule type="expression" priority="146" aboveAverage="0" equalAverage="0" bottom="0" percent="0" rank="0" text="" dxfId="144">
      <formula>MOD(ROW(),2)=0</formula>
    </cfRule>
  </conditionalFormatting>
  <conditionalFormatting sqref="AD187">
    <cfRule type="expression" priority="147" aboveAverage="0" equalAverage="0" bottom="0" percent="0" rank="0" text="" dxfId="145">
      <formula>MOD(ROW(),2)=0</formula>
    </cfRule>
  </conditionalFormatting>
  <conditionalFormatting sqref="AD188">
    <cfRule type="expression" priority="148" aboveAverage="0" equalAverage="0" bottom="0" percent="0" rank="0" text="" dxfId="146">
      <formula>MOD(ROW(),2)=0</formula>
    </cfRule>
  </conditionalFormatting>
  <conditionalFormatting sqref="AD189">
    <cfRule type="expression" priority="149" aboveAverage="0" equalAverage="0" bottom="0" percent="0" rank="0" text="" dxfId="147">
      <formula>MOD(ROW(),2)=0</formula>
    </cfRule>
  </conditionalFormatting>
  <conditionalFormatting sqref="AD190">
    <cfRule type="expression" priority="150" aboveAverage="0" equalAverage="0" bottom="0" percent="0" rank="0" text="" dxfId="148">
      <formula>MOD(ROW(),2)=0</formula>
    </cfRule>
  </conditionalFormatting>
  <conditionalFormatting sqref="AD191">
    <cfRule type="expression" priority="151" aboveAverage="0" equalAverage="0" bottom="0" percent="0" rank="0" text="" dxfId="149">
      <formula>MOD(ROW(),2)=0</formula>
    </cfRule>
  </conditionalFormatting>
  <conditionalFormatting sqref="AD192">
    <cfRule type="expression" priority="152" aboveAverage="0" equalAverage="0" bottom="0" percent="0" rank="0" text="" dxfId="150">
      <formula>MOD(ROW(),2)=0</formula>
    </cfRule>
  </conditionalFormatting>
  <conditionalFormatting sqref="AD193">
    <cfRule type="expression" priority="153" aboveAverage="0" equalAverage="0" bottom="0" percent="0" rank="0" text="" dxfId="151">
      <formula>MOD(ROW(),2)=0</formula>
    </cfRule>
  </conditionalFormatting>
  <conditionalFormatting sqref="AD194">
    <cfRule type="expression" priority="154" aboveAverage="0" equalAverage="0" bottom="0" percent="0" rank="0" text="" dxfId="152">
      <formula>MOD(ROW(),2)=0</formula>
    </cfRule>
  </conditionalFormatting>
  <conditionalFormatting sqref="AD195">
    <cfRule type="expression" priority="155" aboveAverage="0" equalAverage="0" bottom="0" percent="0" rank="0" text="" dxfId="153">
      <formula>MOD(ROW(),2)=0</formula>
    </cfRule>
  </conditionalFormatting>
  <conditionalFormatting sqref="AD196">
    <cfRule type="expression" priority="156" aboveAverage="0" equalAverage="0" bottom="0" percent="0" rank="0" text="" dxfId="154">
      <formula>MOD(ROW(),2)=0</formula>
    </cfRule>
  </conditionalFormatting>
  <conditionalFormatting sqref="AD197">
    <cfRule type="expression" priority="157" aboveAverage="0" equalAverage="0" bottom="0" percent="0" rank="0" text="" dxfId="155">
      <formula>MOD(ROW(),2)=0</formula>
    </cfRule>
  </conditionalFormatting>
  <conditionalFormatting sqref="AD198">
    <cfRule type="expression" priority="158" aboveAverage="0" equalAverage="0" bottom="0" percent="0" rank="0" text="" dxfId="156">
      <formula>MOD(ROW(),2)=0</formula>
    </cfRule>
  </conditionalFormatting>
  <conditionalFormatting sqref="AD199">
    <cfRule type="expression" priority="159" aboveAverage="0" equalAverage="0" bottom="0" percent="0" rank="0" text="" dxfId="157">
      <formula>MOD(ROW(),2)=0</formula>
    </cfRule>
  </conditionalFormatting>
  <conditionalFormatting sqref="AD200">
    <cfRule type="expression" priority="160" aboveAverage="0" equalAverage="0" bottom="0" percent="0" rank="0" text="" dxfId="158">
      <formula>MOD(ROW(),2)=0</formula>
    </cfRule>
  </conditionalFormatting>
  <conditionalFormatting sqref="AD201">
    <cfRule type="expression" priority="161" aboveAverage="0" equalAverage="0" bottom="0" percent="0" rank="0" text="" dxfId="159">
      <formula>MOD(ROW(),2)=0</formula>
    </cfRule>
  </conditionalFormatting>
  <conditionalFormatting sqref="AD202">
    <cfRule type="expression" priority="162" aboveAverage="0" equalAverage="0" bottom="0" percent="0" rank="0" text="" dxfId="160">
      <formula>MOD(ROW(),2)=0</formula>
    </cfRule>
  </conditionalFormatting>
  <conditionalFormatting sqref="AD203">
    <cfRule type="expression" priority="163" aboveAverage="0" equalAverage="0" bottom="0" percent="0" rank="0" text="" dxfId="161">
      <formula>MOD(ROW(),2)=0</formula>
    </cfRule>
  </conditionalFormatting>
  <conditionalFormatting sqref="AD204">
    <cfRule type="expression" priority="164" aboveAverage="0" equalAverage="0" bottom="0" percent="0" rank="0" text="" dxfId="162">
      <formula>MOD(ROW(),2)=0</formula>
    </cfRule>
  </conditionalFormatting>
  <conditionalFormatting sqref="AD205">
    <cfRule type="expression" priority="165" aboveAverage="0" equalAverage="0" bottom="0" percent="0" rank="0" text="" dxfId="163">
      <formula>MOD(ROW(),2)=0</formula>
    </cfRule>
  </conditionalFormatting>
  <conditionalFormatting sqref="AD206">
    <cfRule type="expression" priority="166" aboveAverage="0" equalAverage="0" bottom="0" percent="0" rank="0" text="" dxfId="164">
      <formula>MOD(ROW(),2)=0</formula>
    </cfRule>
  </conditionalFormatting>
  <conditionalFormatting sqref="AD207">
    <cfRule type="expression" priority="167" aboveAverage="0" equalAverage="0" bottom="0" percent="0" rank="0" text="" dxfId="165">
      <formula>MOD(ROW(),2)=0</formula>
    </cfRule>
  </conditionalFormatting>
  <conditionalFormatting sqref="AD208">
    <cfRule type="expression" priority="168" aboveAverage="0" equalAverage="0" bottom="0" percent="0" rank="0" text="" dxfId="166">
      <formula>MOD(ROW(),2)=0</formula>
    </cfRule>
  </conditionalFormatting>
  <conditionalFormatting sqref="AD209">
    <cfRule type="expression" priority="169" aboveAverage="0" equalAverage="0" bottom="0" percent="0" rank="0" text="" dxfId="167">
      <formula>MOD(ROW(),2)=0</formula>
    </cfRule>
  </conditionalFormatting>
  <conditionalFormatting sqref="AD210">
    <cfRule type="expression" priority="170" aboveAverage="0" equalAverage="0" bottom="0" percent="0" rank="0" text="" dxfId="168">
      <formula>MOD(ROW(),2)=0</formula>
    </cfRule>
  </conditionalFormatting>
  <conditionalFormatting sqref="AD211">
    <cfRule type="expression" priority="171" aboveAverage="0" equalAverage="0" bottom="0" percent="0" rank="0" text="" dxfId="169">
      <formula>MOD(ROW(),2)=0</formula>
    </cfRule>
  </conditionalFormatting>
  <conditionalFormatting sqref="AD212">
    <cfRule type="expression" priority="172" aboveAverage="0" equalAverage="0" bottom="0" percent="0" rank="0" text="" dxfId="170">
      <formula>MOD(ROW(),2)=0</formula>
    </cfRule>
  </conditionalFormatting>
  <conditionalFormatting sqref="AD213">
    <cfRule type="expression" priority="173" aboveAverage="0" equalAverage="0" bottom="0" percent="0" rank="0" text="" dxfId="171">
      <formula>MOD(ROW(),2)=0</formula>
    </cfRule>
  </conditionalFormatting>
  <conditionalFormatting sqref="AD214">
    <cfRule type="expression" priority="174" aboveAverage="0" equalAverage="0" bottom="0" percent="0" rank="0" text="" dxfId="172">
      <formula>MOD(ROW(),2)=0</formula>
    </cfRule>
  </conditionalFormatting>
  <conditionalFormatting sqref="AD215">
    <cfRule type="expression" priority="175" aboveAverage="0" equalAverage="0" bottom="0" percent="0" rank="0" text="" dxfId="173">
      <formula>MOD(ROW(),2)=0</formula>
    </cfRule>
  </conditionalFormatting>
  <conditionalFormatting sqref="AD216">
    <cfRule type="expression" priority="176" aboveAverage="0" equalAverage="0" bottom="0" percent="0" rank="0" text="" dxfId="174">
      <formula>MOD(ROW(),2)=0</formula>
    </cfRule>
  </conditionalFormatting>
  <conditionalFormatting sqref="AD217">
    <cfRule type="expression" priority="177" aboveAverage="0" equalAverage="0" bottom="0" percent="0" rank="0" text="" dxfId="175">
      <formula>MOD(ROW(),2)=0</formula>
    </cfRule>
  </conditionalFormatting>
  <conditionalFormatting sqref="AD218">
    <cfRule type="expression" priority="178" aboveAverage="0" equalAverage="0" bottom="0" percent="0" rank="0" text="" dxfId="176">
      <formula>MOD(ROW(),2)=0</formula>
    </cfRule>
  </conditionalFormatting>
  <conditionalFormatting sqref="AD219">
    <cfRule type="expression" priority="179" aboveAverage="0" equalAverage="0" bottom="0" percent="0" rank="0" text="" dxfId="177">
      <formula>MOD(ROW(),2)=0</formula>
    </cfRule>
  </conditionalFormatting>
  <conditionalFormatting sqref="AD220">
    <cfRule type="expression" priority="180" aboveAverage="0" equalAverage="0" bottom="0" percent="0" rank="0" text="" dxfId="178">
      <formula>MOD(ROW(),2)=0</formula>
    </cfRule>
  </conditionalFormatting>
  <conditionalFormatting sqref="AD221">
    <cfRule type="expression" priority="181" aboveAverage="0" equalAverage="0" bottom="0" percent="0" rank="0" text="" dxfId="179">
      <formula>MOD(ROW(),2)=0</formula>
    </cfRule>
  </conditionalFormatting>
  <conditionalFormatting sqref="AD222">
    <cfRule type="expression" priority="182" aboveAverage="0" equalAverage="0" bottom="0" percent="0" rank="0" text="" dxfId="180">
      <formula>MOD(ROW(),2)=0</formula>
    </cfRule>
  </conditionalFormatting>
  <conditionalFormatting sqref="AD223">
    <cfRule type="expression" priority="183" aboveAverage="0" equalAverage="0" bottom="0" percent="0" rank="0" text="" dxfId="181">
      <formula>MOD(ROW(),2)=0</formula>
    </cfRule>
  </conditionalFormatting>
  <conditionalFormatting sqref="AD224">
    <cfRule type="expression" priority="184" aboveAverage="0" equalAverage="0" bottom="0" percent="0" rank="0" text="" dxfId="182">
      <formula>MOD(ROW(),2)=0</formula>
    </cfRule>
  </conditionalFormatting>
  <conditionalFormatting sqref="AD225">
    <cfRule type="expression" priority="185" aboveAverage="0" equalAverage="0" bottom="0" percent="0" rank="0" text="" dxfId="183">
      <formula>MOD(ROW(),2)=0</formula>
    </cfRule>
  </conditionalFormatting>
  <conditionalFormatting sqref="AD226">
    <cfRule type="expression" priority="186" aboveAverage="0" equalAverage="0" bottom="0" percent="0" rank="0" text="" dxfId="184">
      <formula>MOD(ROW(),2)=0</formula>
    </cfRule>
  </conditionalFormatting>
  <conditionalFormatting sqref="AD227">
    <cfRule type="expression" priority="187" aboveAverage="0" equalAverage="0" bottom="0" percent="0" rank="0" text="" dxfId="185">
      <formula>MOD(ROW(),2)=0</formula>
    </cfRule>
  </conditionalFormatting>
  <conditionalFormatting sqref="AD228">
    <cfRule type="expression" priority="188" aboveAverage="0" equalAverage="0" bottom="0" percent="0" rank="0" text="" dxfId="186">
      <formula>MOD(ROW(),2)=0</formula>
    </cfRule>
  </conditionalFormatting>
  <conditionalFormatting sqref="AD229">
    <cfRule type="expression" priority="189" aboveAverage="0" equalAverage="0" bottom="0" percent="0" rank="0" text="" dxfId="187">
      <formula>MOD(ROW(),2)=0</formula>
    </cfRule>
  </conditionalFormatting>
  <conditionalFormatting sqref="AD230">
    <cfRule type="expression" priority="190" aboveAverage="0" equalAverage="0" bottom="0" percent="0" rank="0" text="" dxfId="188">
      <formula>MOD(ROW(),2)=0</formula>
    </cfRule>
  </conditionalFormatting>
  <conditionalFormatting sqref="AD231">
    <cfRule type="expression" priority="191" aboveAverage="0" equalAverage="0" bottom="0" percent="0" rank="0" text="" dxfId="189">
      <formula>MOD(ROW(),2)=0</formula>
    </cfRule>
  </conditionalFormatting>
  <conditionalFormatting sqref="AD232">
    <cfRule type="expression" priority="192" aboveAverage="0" equalAverage="0" bottom="0" percent="0" rank="0" text="" dxfId="190">
      <formula>MOD(ROW(),2)=0</formula>
    </cfRule>
  </conditionalFormatting>
  <conditionalFormatting sqref="AD233">
    <cfRule type="expression" priority="193" aboveAverage="0" equalAverage="0" bottom="0" percent="0" rank="0" text="" dxfId="191">
      <formula>MOD(ROW(),2)=0</formula>
    </cfRule>
  </conditionalFormatting>
  <conditionalFormatting sqref="AD234">
    <cfRule type="expression" priority="194" aboveAverage="0" equalAverage="0" bottom="0" percent="0" rank="0" text="" dxfId="192">
      <formula>MOD(ROW(),2)=0</formula>
    </cfRule>
  </conditionalFormatting>
  <conditionalFormatting sqref="AD235">
    <cfRule type="expression" priority="195" aboveAverage="0" equalAverage="0" bottom="0" percent="0" rank="0" text="" dxfId="193">
      <formula>MOD(ROW(),2)=0</formula>
    </cfRule>
  </conditionalFormatting>
  <conditionalFormatting sqref="AD236">
    <cfRule type="expression" priority="196" aboveAverage="0" equalAverage="0" bottom="0" percent="0" rank="0" text="" dxfId="194">
      <formula>MOD(ROW(),2)=0</formula>
    </cfRule>
  </conditionalFormatting>
  <conditionalFormatting sqref="AD237">
    <cfRule type="expression" priority="197" aboveAverage="0" equalAverage="0" bottom="0" percent="0" rank="0" text="" dxfId="195">
      <formula>MOD(ROW(),2)=0</formula>
    </cfRule>
  </conditionalFormatting>
  <conditionalFormatting sqref="AD238">
    <cfRule type="expression" priority="198" aboveAverage="0" equalAverage="0" bottom="0" percent="0" rank="0" text="" dxfId="196">
      <formula>MOD(ROW(),2)=0</formula>
    </cfRule>
  </conditionalFormatting>
  <conditionalFormatting sqref="AD239">
    <cfRule type="expression" priority="199" aboveAverage="0" equalAverage="0" bottom="0" percent="0" rank="0" text="" dxfId="197">
      <formula>MOD(ROW(),2)=0</formula>
    </cfRule>
  </conditionalFormatting>
  <conditionalFormatting sqref="AD240">
    <cfRule type="expression" priority="200" aboveAverage="0" equalAverage="0" bottom="0" percent="0" rank="0" text="" dxfId="198">
      <formula>MOD(ROW(),2)=0</formula>
    </cfRule>
  </conditionalFormatting>
  <conditionalFormatting sqref="AD241">
    <cfRule type="expression" priority="201" aboveAverage="0" equalAverage="0" bottom="0" percent="0" rank="0" text="" dxfId="199">
      <formula>MOD(ROW(),2)=0</formula>
    </cfRule>
  </conditionalFormatting>
  <conditionalFormatting sqref="AD242">
    <cfRule type="expression" priority="202" aboveAverage="0" equalAverage="0" bottom="0" percent="0" rank="0" text="" dxfId="200">
      <formula>MOD(ROW(),2)=0</formula>
    </cfRule>
  </conditionalFormatting>
  <conditionalFormatting sqref="AD243">
    <cfRule type="expression" priority="203" aboveAverage="0" equalAverage="0" bottom="0" percent="0" rank="0" text="" dxfId="201">
      <formula>MOD(ROW(),2)=0</formula>
    </cfRule>
  </conditionalFormatting>
  <conditionalFormatting sqref="AD244">
    <cfRule type="expression" priority="204" aboveAverage="0" equalAverage="0" bottom="0" percent="0" rank="0" text="" dxfId="202">
      <formula>MOD(ROW(),2)=0</formula>
    </cfRule>
  </conditionalFormatting>
  <conditionalFormatting sqref="AD245">
    <cfRule type="expression" priority="205" aboveAverage="0" equalAverage="0" bottom="0" percent="0" rank="0" text="" dxfId="203">
      <formula>MOD(ROW(),2)=0</formula>
    </cfRule>
  </conditionalFormatting>
  <conditionalFormatting sqref="AD246">
    <cfRule type="expression" priority="206" aboveAverage="0" equalAverage="0" bottom="0" percent="0" rank="0" text="" dxfId="204">
      <formula>MOD(ROW(),2)=0</formula>
    </cfRule>
  </conditionalFormatting>
  <conditionalFormatting sqref="AD247">
    <cfRule type="expression" priority="207" aboveAverage="0" equalAverage="0" bottom="0" percent="0" rank="0" text="" dxfId="205">
      <formula>MOD(ROW(),2)=0</formula>
    </cfRule>
  </conditionalFormatting>
  <conditionalFormatting sqref="AD248">
    <cfRule type="expression" priority="208" aboveAverage="0" equalAverage="0" bottom="0" percent="0" rank="0" text="" dxfId="206">
      <formula>MOD(ROW(),2)=0</formula>
    </cfRule>
  </conditionalFormatting>
  <conditionalFormatting sqref="AD249">
    <cfRule type="expression" priority="209" aboveAverage="0" equalAverage="0" bottom="0" percent="0" rank="0" text="" dxfId="207">
      <formula>MOD(ROW(),2)=0</formula>
    </cfRule>
  </conditionalFormatting>
  <conditionalFormatting sqref="AD250">
    <cfRule type="expression" priority="210" aboveAverage="0" equalAverage="0" bottom="0" percent="0" rank="0" text="" dxfId="208">
      <formula>MOD(ROW(),2)=0</formula>
    </cfRule>
  </conditionalFormatting>
  <conditionalFormatting sqref="AD251">
    <cfRule type="expression" priority="211" aboveAverage="0" equalAverage="0" bottom="0" percent="0" rank="0" text="" dxfId="209">
      <formula>MOD(ROW(),2)=0</formula>
    </cfRule>
  </conditionalFormatting>
  <conditionalFormatting sqref="AD252">
    <cfRule type="expression" priority="212" aboveAverage="0" equalAverage="0" bottom="0" percent="0" rank="0" text="" dxfId="210">
      <formula>MOD(ROW(),2)=0</formula>
    </cfRule>
  </conditionalFormatting>
  <conditionalFormatting sqref="AD253">
    <cfRule type="expression" priority="213" aboveAverage="0" equalAverage="0" bottom="0" percent="0" rank="0" text="" dxfId="211">
      <formula>MOD(ROW(),2)=0</formula>
    </cfRule>
  </conditionalFormatting>
  <conditionalFormatting sqref="AD254">
    <cfRule type="expression" priority="214" aboveAverage="0" equalAverage="0" bottom="0" percent="0" rank="0" text="" dxfId="212">
      <formula>MOD(ROW(),2)=0</formula>
    </cfRule>
  </conditionalFormatting>
  <conditionalFormatting sqref="AD255">
    <cfRule type="expression" priority="215" aboveAverage="0" equalAverage="0" bottom="0" percent="0" rank="0" text="" dxfId="213">
      <formula>MOD(ROW(),2)=0</formula>
    </cfRule>
  </conditionalFormatting>
  <conditionalFormatting sqref="AD256">
    <cfRule type="expression" priority="216" aboveAverage="0" equalAverage="0" bottom="0" percent="0" rank="0" text="" dxfId="214">
      <formula>MOD(ROW(),2)=0</formula>
    </cfRule>
  </conditionalFormatting>
  <conditionalFormatting sqref="AD257">
    <cfRule type="expression" priority="217" aboveAverage="0" equalAverage="0" bottom="0" percent="0" rank="0" text="" dxfId="215">
      <formula>MOD(ROW(),2)=0</formula>
    </cfRule>
  </conditionalFormatting>
  <conditionalFormatting sqref="AD258">
    <cfRule type="expression" priority="218" aboveAverage="0" equalAverage="0" bottom="0" percent="0" rank="0" text="" dxfId="216">
      <formula>MOD(ROW(),2)=0</formula>
    </cfRule>
  </conditionalFormatting>
  <conditionalFormatting sqref="AD259">
    <cfRule type="expression" priority="219" aboveAverage="0" equalAverage="0" bottom="0" percent="0" rank="0" text="" dxfId="217">
      <formula>MOD(ROW(),2)=0</formula>
    </cfRule>
  </conditionalFormatting>
  <conditionalFormatting sqref="AD260">
    <cfRule type="expression" priority="220" aboveAverage="0" equalAverage="0" bottom="0" percent="0" rank="0" text="" dxfId="218">
      <formula>MOD(ROW(),2)=0</formula>
    </cfRule>
  </conditionalFormatting>
  <conditionalFormatting sqref="AD261">
    <cfRule type="expression" priority="221" aboveAverage="0" equalAverage="0" bottom="0" percent="0" rank="0" text="" dxfId="219">
      <formula>MOD(ROW(),2)=0</formula>
    </cfRule>
  </conditionalFormatting>
  <conditionalFormatting sqref="AD262">
    <cfRule type="expression" priority="222" aboveAverage="0" equalAverage="0" bottom="0" percent="0" rank="0" text="" dxfId="220">
      <formula>MOD(ROW(),2)=0</formula>
    </cfRule>
  </conditionalFormatting>
  <conditionalFormatting sqref="AD263">
    <cfRule type="expression" priority="223" aboveAverage="0" equalAverage="0" bottom="0" percent="0" rank="0" text="" dxfId="221">
      <formula>MOD(ROW(),2)=0</formula>
    </cfRule>
  </conditionalFormatting>
  <conditionalFormatting sqref="AD264">
    <cfRule type="expression" priority="224" aboveAverage="0" equalAverage="0" bottom="0" percent="0" rank="0" text="" dxfId="222">
      <formula>MOD(ROW(),2)=0</formula>
    </cfRule>
  </conditionalFormatting>
  <conditionalFormatting sqref="AD265">
    <cfRule type="expression" priority="225" aboveAverage="0" equalAverage="0" bottom="0" percent="0" rank="0" text="" dxfId="223">
      <formula>MOD(ROW(),2)=0</formula>
    </cfRule>
  </conditionalFormatting>
  <conditionalFormatting sqref="AD266">
    <cfRule type="expression" priority="226" aboveAverage="0" equalAverage="0" bottom="0" percent="0" rank="0" text="" dxfId="224">
      <formula>MOD(ROW(),2)=0</formula>
    </cfRule>
  </conditionalFormatting>
  <conditionalFormatting sqref="AD267">
    <cfRule type="expression" priority="227" aboveAverage="0" equalAverage="0" bottom="0" percent="0" rank="0" text="" dxfId="225">
      <formula>MOD(ROW(),2)=0</formula>
    </cfRule>
  </conditionalFormatting>
  <conditionalFormatting sqref="AD268">
    <cfRule type="expression" priority="228" aboveAverage="0" equalAverage="0" bottom="0" percent="0" rank="0" text="" dxfId="226">
      <formula>MOD(ROW(),2)=0</formula>
    </cfRule>
  </conditionalFormatting>
  <conditionalFormatting sqref="AD269">
    <cfRule type="expression" priority="229" aboveAverage="0" equalAverage="0" bottom="0" percent="0" rank="0" text="" dxfId="227">
      <formula>MOD(ROW(),2)=0</formula>
    </cfRule>
  </conditionalFormatting>
  <conditionalFormatting sqref="AD270">
    <cfRule type="expression" priority="230" aboveAverage="0" equalAverage="0" bottom="0" percent="0" rank="0" text="" dxfId="228">
      <formula>MOD(ROW(),2)=0</formula>
    </cfRule>
  </conditionalFormatting>
  <conditionalFormatting sqref="AD271">
    <cfRule type="expression" priority="231" aboveAverage="0" equalAverage="0" bottom="0" percent="0" rank="0" text="" dxfId="229">
      <formula>MOD(ROW(),2)=0</formula>
    </cfRule>
  </conditionalFormatting>
  <conditionalFormatting sqref="AD272">
    <cfRule type="expression" priority="232" aboveAverage="0" equalAverage="0" bottom="0" percent="0" rank="0" text="" dxfId="230">
      <formula>MOD(ROW(),2)=0</formula>
    </cfRule>
  </conditionalFormatting>
  <conditionalFormatting sqref="AD273">
    <cfRule type="expression" priority="233" aboveAverage="0" equalAverage="0" bottom="0" percent="0" rank="0" text="" dxfId="231">
      <formula>MOD(ROW(),2)=0</formula>
    </cfRule>
  </conditionalFormatting>
  <conditionalFormatting sqref="AD274">
    <cfRule type="expression" priority="234" aboveAverage="0" equalAverage="0" bottom="0" percent="0" rank="0" text="" dxfId="232">
      <formula>MOD(ROW(),2)=0</formula>
    </cfRule>
  </conditionalFormatting>
  <conditionalFormatting sqref="AD275">
    <cfRule type="expression" priority="235" aboveAverage="0" equalAverage="0" bottom="0" percent="0" rank="0" text="" dxfId="233">
      <formula>MOD(ROW(),2)=0</formula>
    </cfRule>
  </conditionalFormatting>
  <conditionalFormatting sqref="AD276">
    <cfRule type="expression" priority="236" aboveAverage="0" equalAverage="0" bottom="0" percent="0" rank="0" text="" dxfId="234">
      <formula>MOD(ROW(),2)=0</formula>
    </cfRule>
  </conditionalFormatting>
  <conditionalFormatting sqref="AD277">
    <cfRule type="expression" priority="237" aboveAverage="0" equalAverage="0" bottom="0" percent="0" rank="0" text="" dxfId="235">
      <formula>MOD(ROW(),2)=0</formula>
    </cfRule>
  </conditionalFormatting>
  <conditionalFormatting sqref="AD278">
    <cfRule type="expression" priority="238" aboveAverage="0" equalAverage="0" bottom="0" percent="0" rank="0" text="" dxfId="236">
      <formula>MOD(ROW(),2)=0</formula>
    </cfRule>
  </conditionalFormatting>
  <conditionalFormatting sqref="AD279">
    <cfRule type="expression" priority="239" aboveAverage="0" equalAverage="0" bottom="0" percent="0" rank="0" text="" dxfId="237">
      <formula>MOD(ROW(),2)=0</formula>
    </cfRule>
  </conditionalFormatting>
  <conditionalFormatting sqref="AD280">
    <cfRule type="expression" priority="240" aboveAverage="0" equalAverage="0" bottom="0" percent="0" rank="0" text="" dxfId="238">
      <formula>MOD(ROW(),2)=0</formula>
    </cfRule>
  </conditionalFormatting>
  <conditionalFormatting sqref="AD281">
    <cfRule type="expression" priority="241" aboveAverage="0" equalAverage="0" bottom="0" percent="0" rank="0" text="" dxfId="239">
      <formula>MOD(ROW(),2)=0</formula>
    </cfRule>
  </conditionalFormatting>
  <conditionalFormatting sqref="AD282">
    <cfRule type="expression" priority="242" aboveAverage="0" equalAverage="0" bottom="0" percent="0" rank="0" text="" dxfId="240">
      <formula>MOD(ROW(),2)=0</formula>
    </cfRule>
  </conditionalFormatting>
  <conditionalFormatting sqref="AD283">
    <cfRule type="expression" priority="243" aboveAverage="0" equalAverage="0" bottom="0" percent="0" rank="0" text="" dxfId="241">
      <formula>MOD(ROW(),2)=0</formula>
    </cfRule>
  </conditionalFormatting>
  <conditionalFormatting sqref="AD284">
    <cfRule type="expression" priority="244" aboveAverage="0" equalAverage="0" bottom="0" percent="0" rank="0" text="" dxfId="242">
      <formula>MOD(ROW(),2)=0</formula>
    </cfRule>
  </conditionalFormatting>
  <conditionalFormatting sqref="AD285">
    <cfRule type="expression" priority="245" aboveAverage="0" equalAverage="0" bottom="0" percent="0" rank="0" text="" dxfId="243">
      <formula>MOD(ROW(),2)=0</formula>
    </cfRule>
  </conditionalFormatting>
  <conditionalFormatting sqref="AD286">
    <cfRule type="expression" priority="246" aboveAverage="0" equalAverage="0" bottom="0" percent="0" rank="0" text="" dxfId="244">
      <formula>MOD(ROW(),2)=0</formula>
    </cfRule>
  </conditionalFormatting>
  <conditionalFormatting sqref="AD287">
    <cfRule type="expression" priority="247" aboveAverage="0" equalAverage="0" bottom="0" percent="0" rank="0" text="" dxfId="245">
      <formula>MOD(ROW(),2)=0</formula>
    </cfRule>
  </conditionalFormatting>
  <conditionalFormatting sqref="AD288">
    <cfRule type="expression" priority="248" aboveAverage="0" equalAverage="0" bottom="0" percent="0" rank="0" text="" dxfId="246">
      <formula>MOD(ROW(),2)=0</formula>
    </cfRule>
  </conditionalFormatting>
  <conditionalFormatting sqref="AD289">
    <cfRule type="expression" priority="249" aboveAverage="0" equalAverage="0" bottom="0" percent="0" rank="0" text="" dxfId="247">
      <formula>MOD(ROW(),2)=0</formula>
    </cfRule>
  </conditionalFormatting>
  <conditionalFormatting sqref="AD290">
    <cfRule type="expression" priority="250" aboveAverage="0" equalAverage="0" bottom="0" percent="0" rank="0" text="" dxfId="248">
      <formula>MOD(ROW(),2)=0</formula>
    </cfRule>
  </conditionalFormatting>
  <conditionalFormatting sqref="AD291">
    <cfRule type="expression" priority="251" aboveAverage="0" equalAverage="0" bottom="0" percent="0" rank="0" text="" dxfId="249">
      <formula>MOD(ROW(),2)=0</formula>
    </cfRule>
  </conditionalFormatting>
  <conditionalFormatting sqref="AD292">
    <cfRule type="expression" priority="252" aboveAverage="0" equalAverage="0" bottom="0" percent="0" rank="0" text="" dxfId="250">
      <formula>MOD(ROW(),2)=0</formula>
    </cfRule>
  </conditionalFormatting>
  <conditionalFormatting sqref="AD293">
    <cfRule type="expression" priority="253" aboveAverage="0" equalAverage="0" bottom="0" percent="0" rank="0" text="" dxfId="251">
      <formula>MOD(ROW(),2)=0</formula>
    </cfRule>
  </conditionalFormatting>
  <conditionalFormatting sqref="AD294">
    <cfRule type="expression" priority="254" aboveAverage="0" equalAverage="0" bottom="0" percent="0" rank="0" text="" dxfId="252">
      <formula>MOD(ROW(),2)=0</formula>
    </cfRule>
  </conditionalFormatting>
  <conditionalFormatting sqref="AD295">
    <cfRule type="expression" priority="255" aboveAverage="0" equalAverage="0" bottom="0" percent="0" rank="0" text="" dxfId="253">
      <formula>MOD(ROW(),2)=0</formula>
    </cfRule>
  </conditionalFormatting>
  <conditionalFormatting sqref="AD296">
    <cfRule type="expression" priority="256" aboveAverage="0" equalAverage="0" bottom="0" percent="0" rank="0" text="" dxfId="254">
      <formula>MOD(ROW(),2)=0</formula>
    </cfRule>
  </conditionalFormatting>
  <conditionalFormatting sqref="AD297">
    <cfRule type="expression" priority="257" aboveAverage="0" equalAverage="0" bottom="0" percent="0" rank="0" text="" dxfId="255">
      <formula>MOD(ROW(),2)=0</formula>
    </cfRule>
  </conditionalFormatting>
  <conditionalFormatting sqref="AD298">
    <cfRule type="expression" priority="258" aboveAverage="0" equalAverage="0" bottom="0" percent="0" rank="0" text="" dxfId="256">
      <formula>MOD(ROW(),2)=0</formula>
    </cfRule>
  </conditionalFormatting>
  <conditionalFormatting sqref="AD299">
    <cfRule type="expression" priority="259" aboveAverage="0" equalAverage="0" bottom="0" percent="0" rank="0" text="" dxfId="257">
      <formula>MOD(ROW(),2)=0</formula>
    </cfRule>
  </conditionalFormatting>
  <conditionalFormatting sqref="AD300">
    <cfRule type="expression" priority="260" aboveAverage="0" equalAverage="0" bottom="0" percent="0" rank="0" text="" dxfId="258">
      <formula>MOD(ROW(),2)=0</formula>
    </cfRule>
  </conditionalFormatting>
  <conditionalFormatting sqref="AD301">
    <cfRule type="expression" priority="261" aboveAverage="0" equalAverage="0" bottom="0" percent="0" rank="0" text="" dxfId="259">
      <formula>MOD(ROW(),2)=0</formula>
    </cfRule>
  </conditionalFormatting>
  <conditionalFormatting sqref="AD302">
    <cfRule type="expression" priority="262" aboveAverage="0" equalAverage="0" bottom="0" percent="0" rank="0" text="" dxfId="260">
      <formula>MOD(ROW(),2)=0</formula>
    </cfRule>
  </conditionalFormatting>
  <conditionalFormatting sqref="AD303">
    <cfRule type="expression" priority="263" aboveAverage="0" equalAverage="0" bottom="0" percent="0" rank="0" text="" dxfId="261">
      <formula>MOD(ROW(),2)=0</formula>
    </cfRule>
  </conditionalFormatting>
  <conditionalFormatting sqref="AD304">
    <cfRule type="expression" priority="264" aboveAverage="0" equalAverage="0" bottom="0" percent="0" rank="0" text="" dxfId="262">
      <formula>MOD(ROW(),2)=0</formula>
    </cfRule>
  </conditionalFormatting>
  <conditionalFormatting sqref="AD305">
    <cfRule type="expression" priority="265" aboveAverage="0" equalAverage="0" bottom="0" percent="0" rank="0" text="" dxfId="263">
      <formula>MOD(ROW(),2)=0</formula>
    </cfRule>
  </conditionalFormatting>
  <conditionalFormatting sqref="AD306">
    <cfRule type="expression" priority="266" aboveAverage="0" equalAverage="0" bottom="0" percent="0" rank="0" text="" dxfId="264">
      <formula>MOD(ROW(),2)=0</formula>
    </cfRule>
  </conditionalFormatting>
  <conditionalFormatting sqref="AD307">
    <cfRule type="expression" priority="267" aboveAverage="0" equalAverage="0" bottom="0" percent="0" rank="0" text="" dxfId="265">
      <formula>MOD(ROW(),2)=0</formula>
    </cfRule>
  </conditionalFormatting>
  <conditionalFormatting sqref="AD308">
    <cfRule type="expression" priority="268" aboveAverage="0" equalAverage="0" bottom="0" percent="0" rank="0" text="" dxfId="266">
      <formula>MOD(ROW(),2)=0</formula>
    </cfRule>
  </conditionalFormatting>
  <conditionalFormatting sqref="AD309">
    <cfRule type="expression" priority="269" aboveAverage="0" equalAverage="0" bottom="0" percent="0" rank="0" text="" dxfId="267">
      <formula>MOD(ROW(),2)=0</formula>
    </cfRule>
  </conditionalFormatting>
  <conditionalFormatting sqref="AD310">
    <cfRule type="expression" priority="270" aboveAverage="0" equalAverage="0" bottom="0" percent="0" rank="0" text="" dxfId="268">
      <formula>MOD(ROW(),2)=0</formula>
    </cfRule>
  </conditionalFormatting>
  <conditionalFormatting sqref="AD311">
    <cfRule type="expression" priority="271" aboveAverage="0" equalAverage="0" bottom="0" percent="0" rank="0" text="" dxfId="269">
      <formula>MOD(ROW(),2)=0</formula>
    </cfRule>
  </conditionalFormatting>
  <conditionalFormatting sqref="AD312">
    <cfRule type="expression" priority="272" aboveAverage="0" equalAverage="0" bottom="0" percent="0" rank="0" text="" dxfId="270">
      <formula>MOD(ROW(),2)=0</formula>
    </cfRule>
  </conditionalFormatting>
  <conditionalFormatting sqref="AD313">
    <cfRule type="expression" priority="273" aboveAverage="0" equalAverage="0" bottom="0" percent="0" rank="0" text="" dxfId="271">
      <formula>MOD(ROW(),2)=0</formula>
    </cfRule>
  </conditionalFormatting>
  <conditionalFormatting sqref="AD314">
    <cfRule type="expression" priority="274" aboveAverage="0" equalAverage="0" bottom="0" percent="0" rank="0" text="" dxfId="272">
      <formula>MOD(ROW(),2)=0</formula>
    </cfRule>
  </conditionalFormatting>
  <conditionalFormatting sqref="AD315">
    <cfRule type="expression" priority="275" aboveAverage="0" equalAverage="0" bottom="0" percent="0" rank="0" text="" dxfId="273">
      <formula>MOD(ROW(),2)=0</formula>
    </cfRule>
  </conditionalFormatting>
  <conditionalFormatting sqref="AD316">
    <cfRule type="expression" priority="276" aboveAverage="0" equalAverage="0" bottom="0" percent="0" rank="0" text="" dxfId="274">
      <formula>MOD(ROW(),2)=0</formula>
    </cfRule>
  </conditionalFormatting>
  <conditionalFormatting sqref="AD317">
    <cfRule type="expression" priority="277" aboveAverage="0" equalAverage="0" bottom="0" percent="0" rank="0" text="" dxfId="275">
      <formula>MOD(ROW(),2)=0</formula>
    </cfRule>
  </conditionalFormatting>
  <conditionalFormatting sqref="AD318">
    <cfRule type="expression" priority="278" aboveAverage="0" equalAverage="0" bottom="0" percent="0" rank="0" text="" dxfId="276">
      <formula>MOD(ROW(),2)=0</formula>
    </cfRule>
  </conditionalFormatting>
  <conditionalFormatting sqref="AD319">
    <cfRule type="expression" priority="279" aboveAverage="0" equalAverage="0" bottom="0" percent="0" rank="0" text="" dxfId="277">
      <formula>MOD(ROW(),2)=0</formula>
    </cfRule>
  </conditionalFormatting>
  <conditionalFormatting sqref="AD320">
    <cfRule type="expression" priority="280" aboveAverage="0" equalAverage="0" bottom="0" percent="0" rank="0" text="" dxfId="278">
      <formula>MOD(ROW(),2)=0</formula>
    </cfRule>
  </conditionalFormatting>
  <conditionalFormatting sqref="AD321">
    <cfRule type="expression" priority="281" aboveAverage="0" equalAverage="0" bottom="0" percent="0" rank="0" text="" dxfId="279">
      <formula>MOD(ROW(),2)=0</formula>
    </cfRule>
  </conditionalFormatting>
  <conditionalFormatting sqref="AD322">
    <cfRule type="expression" priority="282" aboveAverage="0" equalAverage="0" bottom="0" percent="0" rank="0" text="" dxfId="280">
      <formula>MOD(ROW(),2)=0</formula>
    </cfRule>
  </conditionalFormatting>
  <conditionalFormatting sqref="AD323">
    <cfRule type="expression" priority="283" aboveAverage="0" equalAverage="0" bottom="0" percent="0" rank="0" text="" dxfId="281">
      <formula>MOD(ROW(),2)=0</formula>
    </cfRule>
  </conditionalFormatting>
  <conditionalFormatting sqref="AD324">
    <cfRule type="expression" priority="284" aboveAverage="0" equalAverage="0" bottom="0" percent="0" rank="0" text="" dxfId="282">
      <formula>MOD(ROW(),2)=0</formula>
    </cfRule>
  </conditionalFormatting>
  <conditionalFormatting sqref="AD325">
    <cfRule type="expression" priority="285" aboveAverage="0" equalAverage="0" bottom="0" percent="0" rank="0" text="" dxfId="283">
      <formula>MOD(ROW(),2)=0</formula>
    </cfRule>
  </conditionalFormatting>
  <conditionalFormatting sqref="AD326">
    <cfRule type="expression" priority="286" aboveAverage="0" equalAverage="0" bottom="0" percent="0" rank="0" text="" dxfId="284">
      <formula>MOD(ROW(),2)=0</formula>
    </cfRule>
  </conditionalFormatting>
  <conditionalFormatting sqref="AD327">
    <cfRule type="expression" priority="287" aboveAverage="0" equalAverage="0" bottom="0" percent="0" rank="0" text="" dxfId="285">
      <formula>MOD(ROW(),2)=0</formula>
    </cfRule>
  </conditionalFormatting>
  <conditionalFormatting sqref="AD328">
    <cfRule type="expression" priority="288" aboveAverage="0" equalAverage="0" bottom="0" percent="0" rank="0" text="" dxfId="286">
      <formula>MOD(ROW(),2)=0</formula>
    </cfRule>
  </conditionalFormatting>
  <conditionalFormatting sqref="AD329">
    <cfRule type="expression" priority="289" aboveAverage="0" equalAverage="0" bottom="0" percent="0" rank="0" text="" dxfId="287">
      <formula>MOD(ROW(),2)=0</formula>
    </cfRule>
  </conditionalFormatting>
  <conditionalFormatting sqref="AD330">
    <cfRule type="expression" priority="290" aboveAverage="0" equalAverage="0" bottom="0" percent="0" rank="0" text="" dxfId="288">
      <formula>MOD(ROW(),2)=0</formula>
    </cfRule>
  </conditionalFormatting>
  <conditionalFormatting sqref="AD331">
    <cfRule type="expression" priority="291" aboveAverage="0" equalAverage="0" bottom="0" percent="0" rank="0" text="" dxfId="289">
      <formula>MOD(ROW(),2)=0</formula>
    </cfRule>
  </conditionalFormatting>
  <conditionalFormatting sqref="AD332">
    <cfRule type="expression" priority="292" aboveAverage="0" equalAverage="0" bottom="0" percent="0" rank="0" text="" dxfId="290">
      <formula>MOD(ROW(),2)=0</formula>
    </cfRule>
  </conditionalFormatting>
  <conditionalFormatting sqref="AD333">
    <cfRule type="expression" priority="293" aboveAverage="0" equalAverage="0" bottom="0" percent="0" rank="0" text="" dxfId="291">
      <formula>MOD(ROW(),2)=0</formula>
    </cfRule>
  </conditionalFormatting>
  <conditionalFormatting sqref="AD334">
    <cfRule type="expression" priority="294" aboveAverage="0" equalAverage="0" bottom="0" percent="0" rank="0" text="" dxfId="292">
      <formula>MOD(ROW(),2)=0</formula>
    </cfRule>
  </conditionalFormatting>
  <conditionalFormatting sqref="AD335">
    <cfRule type="expression" priority="295" aboveAverage="0" equalAverage="0" bottom="0" percent="0" rank="0" text="" dxfId="293">
      <formula>MOD(ROW(),2)=0</formula>
    </cfRule>
  </conditionalFormatting>
  <conditionalFormatting sqref="AD336">
    <cfRule type="expression" priority="296" aboveAverage="0" equalAverage="0" bottom="0" percent="0" rank="0" text="" dxfId="294">
      <formula>MOD(ROW(),2)=0</formula>
    </cfRule>
  </conditionalFormatting>
  <conditionalFormatting sqref="AD337">
    <cfRule type="expression" priority="297" aboveAverage="0" equalAverage="0" bottom="0" percent="0" rank="0" text="" dxfId="295">
      <formula>MOD(ROW(),2)=0</formula>
    </cfRule>
  </conditionalFormatting>
  <conditionalFormatting sqref="AD338">
    <cfRule type="expression" priority="298" aboveAverage="0" equalAverage="0" bottom="0" percent="0" rank="0" text="" dxfId="296">
      <formula>MOD(ROW(),2)=0</formula>
    </cfRule>
  </conditionalFormatting>
  <conditionalFormatting sqref="AD339">
    <cfRule type="expression" priority="299" aboveAverage="0" equalAverage="0" bottom="0" percent="0" rank="0" text="" dxfId="297">
      <formula>MOD(ROW(),2)=0</formula>
    </cfRule>
  </conditionalFormatting>
  <conditionalFormatting sqref="AD340">
    <cfRule type="expression" priority="300" aboveAverage="0" equalAverage="0" bottom="0" percent="0" rank="0" text="" dxfId="298">
      <formula>MOD(ROW(),2)=0</formula>
    </cfRule>
  </conditionalFormatting>
  <conditionalFormatting sqref="AD341">
    <cfRule type="expression" priority="301" aboveAverage="0" equalAverage="0" bottom="0" percent="0" rank="0" text="" dxfId="299">
      <formula>MOD(ROW(),2)=0</formula>
    </cfRule>
  </conditionalFormatting>
  <conditionalFormatting sqref="AD342">
    <cfRule type="expression" priority="302" aboveAverage="0" equalAverage="0" bottom="0" percent="0" rank="0" text="" dxfId="300">
      <formula>MOD(ROW(),2)=0</formula>
    </cfRule>
  </conditionalFormatting>
  <conditionalFormatting sqref="AD343">
    <cfRule type="expression" priority="303" aboveAverage="0" equalAverage="0" bottom="0" percent="0" rank="0" text="" dxfId="301">
      <formula>MOD(ROW(),2)=0</formula>
    </cfRule>
  </conditionalFormatting>
  <conditionalFormatting sqref="AD344">
    <cfRule type="expression" priority="304" aboveAverage="0" equalAverage="0" bottom="0" percent="0" rank="0" text="" dxfId="302">
      <formula>MOD(ROW(),2)=0</formula>
    </cfRule>
  </conditionalFormatting>
  <conditionalFormatting sqref="AD345">
    <cfRule type="expression" priority="305" aboveAverage="0" equalAverage="0" bottom="0" percent="0" rank="0" text="" dxfId="303">
      <formula>MOD(ROW(),2)=0</formula>
    </cfRule>
  </conditionalFormatting>
  <conditionalFormatting sqref="AD346">
    <cfRule type="expression" priority="306" aboveAverage="0" equalAverage="0" bottom="0" percent="0" rank="0" text="" dxfId="304">
      <formula>MOD(ROW(),2)=0</formula>
    </cfRule>
  </conditionalFormatting>
  <conditionalFormatting sqref="AD347">
    <cfRule type="expression" priority="307" aboveAverage="0" equalAverage="0" bottom="0" percent="0" rank="0" text="" dxfId="305">
      <formula>MOD(ROW(),2)=0</formula>
    </cfRule>
  </conditionalFormatting>
  <conditionalFormatting sqref="AD348">
    <cfRule type="expression" priority="308" aboveAverage="0" equalAverage="0" bottom="0" percent="0" rank="0" text="" dxfId="306">
      <formula>MOD(ROW(),2)=0</formula>
    </cfRule>
  </conditionalFormatting>
  <conditionalFormatting sqref="AD349">
    <cfRule type="expression" priority="309" aboveAverage="0" equalAverage="0" bottom="0" percent="0" rank="0" text="" dxfId="307">
      <formula>MOD(ROW(),2)=0</formula>
    </cfRule>
  </conditionalFormatting>
  <conditionalFormatting sqref="AD350">
    <cfRule type="expression" priority="310" aboveAverage="0" equalAverage="0" bottom="0" percent="0" rank="0" text="" dxfId="308">
      <formula>MOD(ROW(),2)=0</formula>
    </cfRule>
  </conditionalFormatting>
  <conditionalFormatting sqref="AD351">
    <cfRule type="expression" priority="311" aboveAverage="0" equalAverage="0" bottom="0" percent="0" rank="0" text="" dxfId="309">
      <formula>MOD(ROW(),2)=0</formula>
    </cfRule>
  </conditionalFormatting>
  <conditionalFormatting sqref="AD352">
    <cfRule type="expression" priority="312" aboveAverage="0" equalAverage="0" bottom="0" percent="0" rank="0" text="" dxfId="310">
      <formula>MOD(ROW(),2)=0</formula>
    </cfRule>
  </conditionalFormatting>
  <conditionalFormatting sqref="AD353">
    <cfRule type="expression" priority="313" aboveAverage="0" equalAverage="0" bottom="0" percent="0" rank="0" text="" dxfId="311">
      <formula>MOD(ROW(),2)=0</formula>
    </cfRule>
  </conditionalFormatting>
  <conditionalFormatting sqref="AD354">
    <cfRule type="expression" priority="314" aboveAverage="0" equalAverage="0" bottom="0" percent="0" rank="0" text="" dxfId="312">
      <formula>MOD(ROW(),2)=0</formula>
    </cfRule>
  </conditionalFormatting>
  <conditionalFormatting sqref="AD355">
    <cfRule type="expression" priority="315" aboveAverage="0" equalAverage="0" bottom="0" percent="0" rank="0" text="" dxfId="313">
      <formula>MOD(ROW(),2)=0</formula>
    </cfRule>
  </conditionalFormatting>
  <conditionalFormatting sqref="AD356">
    <cfRule type="expression" priority="316" aboveAverage="0" equalAverage="0" bottom="0" percent="0" rank="0" text="" dxfId="314">
      <formula>MOD(ROW(),2)=0</formula>
    </cfRule>
  </conditionalFormatting>
  <conditionalFormatting sqref="AD357">
    <cfRule type="expression" priority="317" aboveAverage="0" equalAverage="0" bottom="0" percent="0" rank="0" text="" dxfId="315">
      <formula>MOD(ROW(),2)=0</formula>
    </cfRule>
  </conditionalFormatting>
  <conditionalFormatting sqref="AD358">
    <cfRule type="expression" priority="318" aboveAverage="0" equalAverage="0" bottom="0" percent="0" rank="0" text="" dxfId="316">
      <formula>MOD(ROW(),2)=0</formula>
    </cfRule>
  </conditionalFormatting>
  <conditionalFormatting sqref="AD359">
    <cfRule type="expression" priority="319" aboveAverage="0" equalAverage="0" bottom="0" percent="0" rank="0" text="" dxfId="317">
      <formula>MOD(ROW(),2)=0</formula>
    </cfRule>
  </conditionalFormatting>
  <conditionalFormatting sqref="AD360">
    <cfRule type="expression" priority="320" aboveAverage="0" equalAverage="0" bottom="0" percent="0" rank="0" text="" dxfId="318">
      <formula>MOD(ROW(),2)=0</formula>
    </cfRule>
  </conditionalFormatting>
  <conditionalFormatting sqref="AD361">
    <cfRule type="expression" priority="321" aboveAverage="0" equalAverage="0" bottom="0" percent="0" rank="0" text="" dxfId="319">
      <formula>MOD(ROW(),2)=0</formula>
    </cfRule>
  </conditionalFormatting>
  <conditionalFormatting sqref="AD362">
    <cfRule type="expression" priority="322" aboveAverage="0" equalAverage="0" bottom="0" percent="0" rank="0" text="" dxfId="320">
      <formula>MOD(ROW(),2)=0</formula>
    </cfRule>
  </conditionalFormatting>
  <conditionalFormatting sqref="AD363">
    <cfRule type="expression" priority="323" aboveAverage="0" equalAverage="0" bottom="0" percent="0" rank="0" text="" dxfId="321">
      <formula>MOD(ROW(),2)=0</formula>
    </cfRule>
  </conditionalFormatting>
  <conditionalFormatting sqref="AD364">
    <cfRule type="expression" priority="324" aboveAverage="0" equalAverage="0" bottom="0" percent="0" rank="0" text="" dxfId="322">
      <formula>MOD(ROW(),2)=0</formula>
    </cfRule>
  </conditionalFormatting>
  <conditionalFormatting sqref="AD365">
    <cfRule type="expression" priority="325" aboveAverage="0" equalAverage="0" bottom="0" percent="0" rank="0" text="" dxfId="323">
      <formula>MOD(ROW(),2)=0</formula>
    </cfRule>
  </conditionalFormatting>
  <conditionalFormatting sqref="AD366">
    <cfRule type="expression" priority="326" aboveAverage="0" equalAverage="0" bottom="0" percent="0" rank="0" text="" dxfId="324">
      <formula>MOD(ROW(),2)=0</formula>
    </cfRule>
  </conditionalFormatting>
  <conditionalFormatting sqref="AD367">
    <cfRule type="expression" priority="327" aboveAverage="0" equalAverage="0" bottom="0" percent="0" rank="0" text="" dxfId="325">
      <formula>MOD(ROW(),2)=0</formula>
    </cfRule>
  </conditionalFormatting>
  <conditionalFormatting sqref="AD368">
    <cfRule type="expression" priority="328" aboveAverage="0" equalAverage="0" bottom="0" percent="0" rank="0" text="" dxfId="326">
      <formula>MOD(ROW(),2)=0</formula>
    </cfRule>
  </conditionalFormatting>
  <conditionalFormatting sqref="AD369">
    <cfRule type="expression" priority="329" aboveAverage="0" equalAverage="0" bottom="0" percent="0" rank="0" text="" dxfId="327">
      <formula>MOD(ROW(),2)=0</formula>
    </cfRule>
  </conditionalFormatting>
  <conditionalFormatting sqref="AD370">
    <cfRule type="expression" priority="330" aboveAverage="0" equalAverage="0" bottom="0" percent="0" rank="0" text="" dxfId="328">
      <formula>MOD(ROW(),2)=0</formula>
    </cfRule>
  </conditionalFormatting>
  <conditionalFormatting sqref="AD371">
    <cfRule type="expression" priority="331" aboveAverage="0" equalAverage="0" bottom="0" percent="0" rank="0" text="" dxfId="329">
      <formula>MOD(ROW(),2)=0</formula>
    </cfRule>
  </conditionalFormatting>
  <conditionalFormatting sqref="AD372">
    <cfRule type="expression" priority="332" aboveAverage="0" equalAverage="0" bottom="0" percent="0" rank="0" text="" dxfId="330">
      <formula>MOD(ROW(),2)=0</formula>
    </cfRule>
  </conditionalFormatting>
  <conditionalFormatting sqref="AD373">
    <cfRule type="expression" priority="333" aboveAverage="0" equalAverage="0" bottom="0" percent="0" rank="0" text="" dxfId="331">
      <formula>MOD(ROW(),2)=0</formula>
    </cfRule>
  </conditionalFormatting>
  <conditionalFormatting sqref="AD374">
    <cfRule type="expression" priority="334" aboveAverage="0" equalAverage="0" bottom="0" percent="0" rank="0" text="" dxfId="332">
      <formula>MOD(ROW(),2)=0</formula>
    </cfRule>
  </conditionalFormatting>
  <conditionalFormatting sqref="AD375">
    <cfRule type="expression" priority="335" aboveAverage="0" equalAverage="0" bottom="0" percent="0" rank="0" text="" dxfId="333">
      <formula>MOD(ROW(),2)=0</formula>
    </cfRule>
  </conditionalFormatting>
  <conditionalFormatting sqref="AD376">
    <cfRule type="expression" priority="336" aboveAverage="0" equalAverage="0" bottom="0" percent="0" rank="0" text="" dxfId="334">
      <formula>MOD(ROW(),2)=0</formula>
    </cfRule>
  </conditionalFormatting>
  <conditionalFormatting sqref="AD377">
    <cfRule type="expression" priority="337" aboveAverage="0" equalAverage="0" bottom="0" percent="0" rank="0" text="" dxfId="335">
      <formula>MOD(ROW(),2)=0</formula>
    </cfRule>
  </conditionalFormatting>
  <conditionalFormatting sqref="AD378">
    <cfRule type="expression" priority="338" aboveAverage="0" equalAverage="0" bottom="0" percent="0" rank="0" text="" dxfId="336">
      <formula>MOD(ROW(),2)=0</formula>
    </cfRule>
  </conditionalFormatting>
  <conditionalFormatting sqref="AD379">
    <cfRule type="expression" priority="339" aboveAverage="0" equalAverage="0" bottom="0" percent="0" rank="0" text="" dxfId="337">
      <formula>MOD(ROW(),2)=0</formula>
    </cfRule>
  </conditionalFormatting>
  <conditionalFormatting sqref="AD380">
    <cfRule type="expression" priority="340" aboveAverage="0" equalAverage="0" bottom="0" percent="0" rank="0" text="" dxfId="338">
      <formula>MOD(ROW(),2)=0</formula>
    </cfRule>
  </conditionalFormatting>
  <conditionalFormatting sqref="AD381">
    <cfRule type="expression" priority="341" aboveAverage="0" equalAverage="0" bottom="0" percent="0" rank="0" text="" dxfId="339">
      <formula>MOD(ROW(),2)=0</formula>
    </cfRule>
  </conditionalFormatting>
  <conditionalFormatting sqref="AD382">
    <cfRule type="expression" priority="342" aboveAverage="0" equalAverage="0" bottom="0" percent="0" rank="0" text="" dxfId="340">
      <formula>MOD(ROW(),2)=0</formula>
    </cfRule>
  </conditionalFormatting>
  <conditionalFormatting sqref="AD383">
    <cfRule type="expression" priority="343" aboveAverage="0" equalAverage="0" bottom="0" percent="0" rank="0" text="" dxfId="341">
      <formula>MOD(ROW(),2)=0</formula>
    </cfRule>
  </conditionalFormatting>
  <conditionalFormatting sqref="AD384">
    <cfRule type="expression" priority="344" aboveAverage="0" equalAverage="0" bottom="0" percent="0" rank="0" text="" dxfId="342">
      <formula>MOD(ROW(),2)=0</formula>
    </cfRule>
  </conditionalFormatting>
  <conditionalFormatting sqref="AD385">
    <cfRule type="expression" priority="345" aboveAverage="0" equalAverage="0" bottom="0" percent="0" rank="0" text="" dxfId="343">
      <formula>MOD(ROW(),2)=0</formula>
    </cfRule>
  </conditionalFormatting>
  <conditionalFormatting sqref="AD386">
    <cfRule type="expression" priority="346" aboveAverage="0" equalAverage="0" bottom="0" percent="0" rank="0" text="" dxfId="344">
      <formula>MOD(ROW(),2)=0</formula>
    </cfRule>
  </conditionalFormatting>
  <conditionalFormatting sqref="AD387">
    <cfRule type="expression" priority="347" aboveAverage="0" equalAverage="0" bottom="0" percent="0" rank="0" text="" dxfId="345">
      <formula>MOD(ROW(),2)=0</formula>
    </cfRule>
  </conditionalFormatting>
  <conditionalFormatting sqref="AD388">
    <cfRule type="expression" priority="348" aboveAverage="0" equalAverage="0" bottom="0" percent="0" rank="0" text="" dxfId="346">
      <formula>MOD(ROW(),2)=0</formula>
    </cfRule>
  </conditionalFormatting>
  <conditionalFormatting sqref="AD389">
    <cfRule type="expression" priority="349" aboveAverage="0" equalAverage="0" bottom="0" percent="0" rank="0" text="" dxfId="347">
      <formula>MOD(ROW(),2)=0</formula>
    </cfRule>
  </conditionalFormatting>
  <conditionalFormatting sqref="AD390">
    <cfRule type="expression" priority="350" aboveAverage="0" equalAverage="0" bottom="0" percent="0" rank="0" text="" dxfId="348">
      <formula>MOD(ROW(),2)=0</formula>
    </cfRule>
  </conditionalFormatting>
  <conditionalFormatting sqref="AD391">
    <cfRule type="expression" priority="351" aboveAverage="0" equalAverage="0" bottom="0" percent="0" rank="0" text="" dxfId="349">
      <formula>MOD(ROW(),2)=0</formula>
    </cfRule>
  </conditionalFormatting>
  <conditionalFormatting sqref="AD392">
    <cfRule type="expression" priority="352" aboveAverage="0" equalAverage="0" bottom="0" percent="0" rank="0" text="" dxfId="350">
      <formula>MOD(ROW(),2)=0</formula>
    </cfRule>
  </conditionalFormatting>
  <conditionalFormatting sqref="AD393">
    <cfRule type="expression" priority="353" aboveAverage="0" equalAverage="0" bottom="0" percent="0" rank="0" text="" dxfId="351">
      <formula>MOD(ROW(),2)=0</formula>
    </cfRule>
  </conditionalFormatting>
  <conditionalFormatting sqref="AD394">
    <cfRule type="expression" priority="354" aboveAverage="0" equalAverage="0" bottom="0" percent="0" rank="0" text="" dxfId="352">
      <formula>MOD(ROW(),2)=0</formula>
    </cfRule>
  </conditionalFormatting>
  <conditionalFormatting sqref="AD395">
    <cfRule type="expression" priority="355" aboveAverage="0" equalAverage="0" bottom="0" percent="0" rank="0" text="" dxfId="353">
      <formula>MOD(ROW(),2)=0</formula>
    </cfRule>
  </conditionalFormatting>
  <conditionalFormatting sqref="AD396">
    <cfRule type="expression" priority="356" aboveAverage="0" equalAverage="0" bottom="0" percent="0" rank="0" text="" dxfId="354">
      <formula>MOD(ROW(),2)=0</formula>
    </cfRule>
  </conditionalFormatting>
  <conditionalFormatting sqref="AD397">
    <cfRule type="expression" priority="357" aboveAverage="0" equalAverage="0" bottom="0" percent="0" rank="0" text="" dxfId="355">
      <formula>MOD(ROW(),2)=0</formula>
    </cfRule>
  </conditionalFormatting>
  <conditionalFormatting sqref="AD398">
    <cfRule type="expression" priority="358" aboveAverage="0" equalAverage="0" bottom="0" percent="0" rank="0" text="" dxfId="356">
      <formula>MOD(ROW(),2)=0</formula>
    </cfRule>
  </conditionalFormatting>
  <conditionalFormatting sqref="AD399">
    <cfRule type="expression" priority="359" aboveAverage="0" equalAverage="0" bottom="0" percent="0" rank="0" text="" dxfId="357">
      <formula>MOD(ROW(),2)=0</formula>
    </cfRule>
  </conditionalFormatting>
  <conditionalFormatting sqref="AD400">
    <cfRule type="expression" priority="360" aboveAverage="0" equalAverage="0" bottom="0" percent="0" rank="0" text="" dxfId="358">
      <formula>MOD(ROW(),2)=0</formula>
    </cfRule>
  </conditionalFormatting>
  <conditionalFormatting sqref="AD401">
    <cfRule type="expression" priority="361" aboveAverage="0" equalAverage="0" bottom="0" percent="0" rank="0" text="" dxfId="359">
      <formula>MOD(ROW(),2)=0</formula>
    </cfRule>
  </conditionalFormatting>
  <conditionalFormatting sqref="AD402">
    <cfRule type="expression" priority="362" aboveAverage="0" equalAverage="0" bottom="0" percent="0" rank="0" text="" dxfId="360">
      <formula>MOD(ROW(),2)=0</formula>
    </cfRule>
  </conditionalFormatting>
  <conditionalFormatting sqref="AD403">
    <cfRule type="expression" priority="363" aboveAverage="0" equalAverage="0" bottom="0" percent="0" rank="0" text="" dxfId="361">
      <formula>MOD(ROW(),2)=0</formula>
    </cfRule>
  </conditionalFormatting>
  <conditionalFormatting sqref="AD404">
    <cfRule type="expression" priority="364" aboveAverage="0" equalAverage="0" bottom="0" percent="0" rank="0" text="" dxfId="362">
      <formula>MOD(ROW(),2)=0</formula>
    </cfRule>
  </conditionalFormatting>
  <conditionalFormatting sqref="AD405">
    <cfRule type="expression" priority="365" aboveAverage="0" equalAverage="0" bottom="0" percent="0" rank="0" text="" dxfId="363">
      <formula>MOD(ROW(),2)=0</formula>
    </cfRule>
  </conditionalFormatting>
  <conditionalFormatting sqref="AD406">
    <cfRule type="expression" priority="366" aboveAverage="0" equalAverage="0" bottom="0" percent="0" rank="0" text="" dxfId="364">
      <formula>MOD(ROW(),2)=0</formula>
    </cfRule>
  </conditionalFormatting>
  <conditionalFormatting sqref="AD407">
    <cfRule type="expression" priority="367" aboveAverage="0" equalAverage="0" bottom="0" percent="0" rank="0" text="" dxfId="365">
      <formula>MOD(ROW(),2)=0</formula>
    </cfRule>
  </conditionalFormatting>
  <conditionalFormatting sqref="AD408">
    <cfRule type="expression" priority="368" aboveAverage="0" equalAverage="0" bottom="0" percent="0" rank="0" text="" dxfId="366">
      <formula>MOD(ROW(),2)=0</formula>
    </cfRule>
  </conditionalFormatting>
  <conditionalFormatting sqref="AD409">
    <cfRule type="expression" priority="369" aboveAverage="0" equalAverage="0" bottom="0" percent="0" rank="0" text="" dxfId="367">
      <formula>MOD(ROW(),2)=0</formula>
    </cfRule>
  </conditionalFormatting>
  <conditionalFormatting sqref="AD410">
    <cfRule type="expression" priority="370" aboveAverage="0" equalAverage="0" bottom="0" percent="0" rank="0" text="" dxfId="368">
      <formula>MOD(ROW(),2)=0</formula>
    </cfRule>
  </conditionalFormatting>
  <conditionalFormatting sqref="AD411">
    <cfRule type="expression" priority="371" aboveAverage="0" equalAverage="0" bottom="0" percent="0" rank="0" text="" dxfId="369">
      <formula>MOD(ROW(),2)=0</formula>
    </cfRule>
  </conditionalFormatting>
  <conditionalFormatting sqref="AD412">
    <cfRule type="expression" priority="372" aboveAverage="0" equalAverage="0" bottom="0" percent="0" rank="0" text="" dxfId="370">
      <formula>MOD(ROW(),2)=0</formula>
    </cfRule>
  </conditionalFormatting>
  <conditionalFormatting sqref="AD413">
    <cfRule type="expression" priority="373" aboveAverage="0" equalAverage="0" bottom="0" percent="0" rank="0" text="" dxfId="371">
      <formula>MOD(ROW(),2)=0</formula>
    </cfRule>
  </conditionalFormatting>
  <conditionalFormatting sqref="AD414">
    <cfRule type="expression" priority="374" aboveAverage="0" equalAverage="0" bottom="0" percent="0" rank="0" text="" dxfId="372">
      <formula>MOD(ROW(),2)=0</formula>
    </cfRule>
  </conditionalFormatting>
  <conditionalFormatting sqref="AD415">
    <cfRule type="expression" priority="375" aboveAverage="0" equalAverage="0" bottom="0" percent="0" rank="0" text="" dxfId="373">
      <formula>MOD(ROW(),2)=0</formula>
    </cfRule>
  </conditionalFormatting>
  <conditionalFormatting sqref="AD416">
    <cfRule type="expression" priority="376" aboveAverage="0" equalAverage="0" bottom="0" percent="0" rank="0" text="" dxfId="374">
      <formula>MOD(ROW(),2)=0</formula>
    </cfRule>
  </conditionalFormatting>
  <conditionalFormatting sqref="AD417">
    <cfRule type="expression" priority="377" aboveAverage="0" equalAverage="0" bottom="0" percent="0" rank="0" text="" dxfId="375">
      <formula>MOD(ROW(),2)=0</formula>
    </cfRule>
  </conditionalFormatting>
  <conditionalFormatting sqref="AD418">
    <cfRule type="expression" priority="378" aboveAverage="0" equalAverage="0" bottom="0" percent="0" rank="0" text="" dxfId="376">
      <formula>MOD(ROW(),2)=0</formula>
    </cfRule>
  </conditionalFormatting>
  <conditionalFormatting sqref="AD419">
    <cfRule type="expression" priority="379" aboveAverage="0" equalAverage="0" bottom="0" percent="0" rank="0" text="" dxfId="377">
      <formula>MOD(ROW(),2)=0</formula>
    </cfRule>
  </conditionalFormatting>
  <conditionalFormatting sqref="AD420">
    <cfRule type="expression" priority="380" aboveAverage="0" equalAverage="0" bottom="0" percent="0" rank="0" text="" dxfId="378">
      <formula>MOD(ROW(),2)=0</formula>
    </cfRule>
  </conditionalFormatting>
  <conditionalFormatting sqref="AD421">
    <cfRule type="expression" priority="381" aboveAverage="0" equalAverage="0" bottom="0" percent="0" rank="0" text="" dxfId="379">
      <formula>MOD(ROW(),2)=0</formula>
    </cfRule>
  </conditionalFormatting>
  <conditionalFormatting sqref="AD422">
    <cfRule type="expression" priority="382" aboveAverage="0" equalAverage="0" bottom="0" percent="0" rank="0" text="" dxfId="380">
      <formula>MOD(ROW(),2)=0</formula>
    </cfRule>
  </conditionalFormatting>
  <conditionalFormatting sqref="AD423">
    <cfRule type="expression" priority="383" aboveAverage="0" equalAverage="0" bottom="0" percent="0" rank="0" text="" dxfId="381">
      <formula>MOD(ROW(),2)=0</formula>
    </cfRule>
  </conditionalFormatting>
  <conditionalFormatting sqref="AD424">
    <cfRule type="expression" priority="384" aboveAverage="0" equalAverage="0" bottom="0" percent="0" rank="0" text="" dxfId="382">
      <formula>MOD(ROW(),2)=0</formula>
    </cfRule>
  </conditionalFormatting>
  <conditionalFormatting sqref="AD425">
    <cfRule type="expression" priority="385" aboveAverage="0" equalAverage="0" bottom="0" percent="0" rank="0" text="" dxfId="383">
      <formula>MOD(ROW(),2)=0</formula>
    </cfRule>
  </conditionalFormatting>
  <conditionalFormatting sqref="AD426">
    <cfRule type="expression" priority="386" aboveAverage="0" equalAverage="0" bottom="0" percent="0" rank="0" text="" dxfId="384">
      <formula>MOD(ROW(),2)=0</formula>
    </cfRule>
  </conditionalFormatting>
  <conditionalFormatting sqref="AD427">
    <cfRule type="expression" priority="387" aboveAverage="0" equalAverage="0" bottom="0" percent="0" rank="0" text="" dxfId="385">
      <formula>MOD(ROW(),2)=0</formula>
    </cfRule>
  </conditionalFormatting>
  <conditionalFormatting sqref="AD428">
    <cfRule type="expression" priority="388" aboveAverage="0" equalAverage="0" bottom="0" percent="0" rank="0" text="" dxfId="386">
      <formula>MOD(ROW(),2)=0</formula>
    </cfRule>
  </conditionalFormatting>
  <conditionalFormatting sqref="AD429">
    <cfRule type="expression" priority="389" aboveAverage="0" equalAverage="0" bottom="0" percent="0" rank="0" text="" dxfId="387">
      <formula>MOD(ROW(),2)=0</formula>
    </cfRule>
  </conditionalFormatting>
  <conditionalFormatting sqref="AD430">
    <cfRule type="expression" priority="390" aboveAverage="0" equalAverage="0" bottom="0" percent="0" rank="0" text="" dxfId="388">
      <formula>MOD(ROW(),2)=0</formula>
    </cfRule>
  </conditionalFormatting>
  <conditionalFormatting sqref="AD431">
    <cfRule type="expression" priority="391" aboveAverage="0" equalAverage="0" bottom="0" percent="0" rank="0" text="" dxfId="389">
      <formula>MOD(ROW(),2)=0</formula>
    </cfRule>
  </conditionalFormatting>
  <conditionalFormatting sqref="AD432">
    <cfRule type="expression" priority="392" aboveAverage="0" equalAverage="0" bottom="0" percent="0" rank="0" text="" dxfId="390">
      <formula>MOD(ROW(),2)=0</formula>
    </cfRule>
  </conditionalFormatting>
  <conditionalFormatting sqref="AD433">
    <cfRule type="expression" priority="393" aboveAverage="0" equalAverage="0" bottom="0" percent="0" rank="0" text="" dxfId="391">
      <formula>MOD(ROW(),2)=0</formula>
    </cfRule>
  </conditionalFormatting>
  <conditionalFormatting sqref="AD434">
    <cfRule type="expression" priority="394" aboveAverage="0" equalAverage="0" bottom="0" percent="0" rank="0" text="" dxfId="392">
      <formula>MOD(ROW(),2)=0</formula>
    </cfRule>
  </conditionalFormatting>
  <conditionalFormatting sqref="AD435">
    <cfRule type="expression" priority="395" aboveAverage="0" equalAverage="0" bottom="0" percent="0" rank="0" text="" dxfId="393">
      <formula>MOD(ROW(),2)=0</formula>
    </cfRule>
  </conditionalFormatting>
  <conditionalFormatting sqref="AD436">
    <cfRule type="expression" priority="396" aboveAverage="0" equalAverage="0" bottom="0" percent="0" rank="0" text="" dxfId="394">
      <formula>MOD(ROW(),2)=0</formula>
    </cfRule>
  </conditionalFormatting>
  <conditionalFormatting sqref="AD437">
    <cfRule type="expression" priority="397" aboveAverage="0" equalAverage="0" bottom="0" percent="0" rank="0" text="" dxfId="395">
      <formula>MOD(ROW(),2)=0</formula>
    </cfRule>
  </conditionalFormatting>
  <conditionalFormatting sqref="AD438">
    <cfRule type="expression" priority="398" aboveAverage="0" equalAverage="0" bottom="0" percent="0" rank="0" text="" dxfId="396">
      <formula>MOD(ROW(),2)=0</formula>
    </cfRule>
  </conditionalFormatting>
  <conditionalFormatting sqref="AD439">
    <cfRule type="expression" priority="399" aboveAverage="0" equalAverage="0" bottom="0" percent="0" rank="0" text="" dxfId="397">
      <formula>MOD(ROW(),2)=0</formula>
    </cfRule>
  </conditionalFormatting>
  <conditionalFormatting sqref="AD440">
    <cfRule type="expression" priority="400" aboveAverage="0" equalAverage="0" bottom="0" percent="0" rank="0" text="" dxfId="398">
      <formula>MOD(ROW(),2)=0</formula>
    </cfRule>
  </conditionalFormatting>
  <conditionalFormatting sqref="AD441">
    <cfRule type="expression" priority="401" aboveAverage="0" equalAverage="0" bottom="0" percent="0" rank="0" text="" dxfId="399">
      <formula>MOD(ROW(),2)=0</formula>
    </cfRule>
  </conditionalFormatting>
  <conditionalFormatting sqref="AD442">
    <cfRule type="expression" priority="402" aboveAverage="0" equalAverage="0" bottom="0" percent="0" rank="0" text="" dxfId="400">
      <formula>MOD(ROW(),2)=0</formula>
    </cfRule>
  </conditionalFormatting>
  <conditionalFormatting sqref="AD443">
    <cfRule type="expression" priority="403" aboveAverage="0" equalAverage="0" bottom="0" percent="0" rank="0" text="" dxfId="401">
      <formula>MOD(ROW(),2)=0</formula>
    </cfRule>
  </conditionalFormatting>
  <conditionalFormatting sqref="AD444">
    <cfRule type="expression" priority="404" aboveAverage="0" equalAverage="0" bottom="0" percent="0" rank="0" text="" dxfId="402">
      <formula>MOD(ROW(),2)=0</formula>
    </cfRule>
  </conditionalFormatting>
  <conditionalFormatting sqref="AD445">
    <cfRule type="expression" priority="405" aboveAverage="0" equalAverage="0" bottom="0" percent="0" rank="0" text="" dxfId="403">
      <formula>MOD(ROW(),2)=0</formula>
    </cfRule>
  </conditionalFormatting>
  <conditionalFormatting sqref="AD446">
    <cfRule type="expression" priority="406" aboveAverage="0" equalAverage="0" bottom="0" percent="0" rank="0" text="" dxfId="404">
      <formula>MOD(ROW(),2)=0</formula>
    </cfRule>
  </conditionalFormatting>
  <conditionalFormatting sqref="AD447">
    <cfRule type="expression" priority="407" aboveAverage="0" equalAverage="0" bottom="0" percent="0" rank="0" text="" dxfId="405">
      <formula>MOD(ROW(),2)=0</formula>
    </cfRule>
  </conditionalFormatting>
  <conditionalFormatting sqref="AD448">
    <cfRule type="expression" priority="408" aboveAverage="0" equalAverage="0" bottom="0" percent="0" rank="0" text="" dxfId="406">
      <formula>MOD(ROW(),2)=0</formula>
    </cfRule>
  </conditionalFormatting>
  <conditionalFormatting sqref="AD449">
    <cfRule type="expression" priority="409" aboveAverage="0" equalAverage="0" bottom="0" percent="0" rank="0" text="" dxfId="407">
      <formula>MOD(ROW(),2)=0</formula>
    </cfRule>
  </conditionalFormatting>
  <conditionalFormatting sqref="AD450">
    <cfRule type="expression" priority="410" aboveAverage="0" equalAverage="0" bottom="0" percent="0" rank="0" text="" dxfId="408">
      <formula>MOD(ROW(),2)=0</formula>
    </cfRule>
  </conditionalFormatting>
  <conditionalFormatting sqref="AD451">
    <cfRule type="expression" priority="411" aboveAverage="0" equalAverage="0" bottom="0" percent="0" rank="0" text="" dxfId="409">
      <formula>MOD(ROW(),2)=0</formula>
    </cfRule>
  </conditionalFormatting>
  <conditionalFormatting sqref="AD452">
    <cfRule type="expression" priority="412" aboveAverage="0" equalAverage="0" bottom="0" percent="0" rank="0" text="" dxfId="410">
      <formula>MOD(ROW(),2)=0</formula>
    </cfRule>
  </conditionalFormatting>
  <conditionalFormatting sqref="AD453">
    <cfRule type="expression" priority="413" aboveAverage="0" equalAverage="0" bottom="0" percent="0" rank="0" text="" dxfId="411">
      <formula>MOD(ROW(),2)=0</formula>
    </cfRule>
  </conditionalFormatting>
  <conditionalFormatting sqref="AD454">
    <cfRule type="expression" priority="414" aboveAverage="0" equalAverage="0" bottom="0" percent="0" rank="0" text="" dxfId="412">
      <formula>MOD(ROW(),2)=0</formula>
    </cfRule>
  </conditionalFormatting>
  <conditionalFormatting sqref="AD455">
    <cfRule type="expression" priority="415" aboveAverage="0" equalAverage="0" bottom="0" percent="0" rank="0" text="" dxfId="413">
      <formula>MOD(ROW(),2)=0</formula>
    </cfRule>
  </conditionalFormatting>
  <conditionalFormatting sqref="AD456">
    <cfRule type="expression" priority="416" aboveAverage="0" equalAverage="0" bottom="0" percent="0" rank="0" text="" dxfId="414">
      <formula>MOD(ROW(),2)=0</formula>
    </cfRule>
  </conditionalFormatting>
  <conditionalFormatting sqref="AD457">
    <cfRule type="expression" priority="417" aboveAverage="0" equalAverage="0" bottom="0" percent="0" rank="0" text="" dxfId="415">
      <formula>MOD(ROW(),2)=0</formula>
    </cfRule>
  </conditionalFormatting>
  <conditionalFormatting sqref="AD458">
    <cfRule type="expression" priority="418" aboveAverage="0" equalAverage="0" bottom="0" percent="0" rank="0" text="" dxfId="416">
      <formula>MOD(ROW(),2)=0</formula>
    </cfRule>
  </conditionalFormatting>
  <conditionalFormatting sqref="AD459">
    <cfRule type="expression" priority="419" aboveAverage="0" equalAverage="0" bottom="0" percent="0" rank="0" text="" dxfId="417">
      <formula>MOD(ROW(),2)=0</formula>
    </cfRule>
  </conditionalFormatting>
  <conditionalFormatting sqref="AD460">
    <cfRule type="expression" priority="420" aboveAverage="0" equalAverage="0" bottom="0" percent="0" rank="0" text="" dxfId="418">
      <formula>MOD(ROW(),2)=0</formula>
    </cfRule>
  </conditionalFormatting>
  <conditionalFormatting sqref="AD461">
    <cfRule type="expression" priority="421" aboveAverage="0" equalAverage="0" bottom="0" percent="0" rank="0" text="" dxfId="419">
      <formula>MOD(ROW(),2)=0</formula>
    </cfRule>
  </conditionalFormatting>
  <conditionalFormatting sqref="AD462">
    <cfRule type="expression" priority="422" aboveAverage="0" equalAverage="0" bottom="0" percent="0" rank="0" text="" dxfId="420">
      <formula>MOD(ROW(),2)=0</formula>
    </cfRule>
  </conditionalFormatting>
  <conditionalFormatting sqref="AD463">
    <cfRule type="expression" priority="423" aboveAverage="0" equalAverage="0" bottom="0" percent="0" rank="0" text="" dxfId="421">
      <formula>MOD(ROW(),2)=0</formula>
    </cfRule>
  </conditionalFormatting>
  <conditionalFormatting sqref="AD464">
    <cfRule type="expression" priority="424" aboveAverage="0" equalAverage="0" bottom="0" percent="0" rank="0" text="" dxfId="422">
      <formula>MOD(ROW(),2)=0</formula>
    </cfRule>
  </conditionalFormatting>
  <conditionalFormatting sqref="AD465">
    <cfRule type="expression" priority="425" aboveAverage="0" equalAverage="0" bottom="0" percent="0" rank="0" text="" dxfId="423">
      <formula>MOD(ROW(),2)=0</formula>
    </cfRule>
  </conditionalFormatting>
  <conditionalFormatting sqref="AD466">
    <cfRule type="expression" priority="426" aboveAverage="0" equalAverage="0" bottom="0" percent="0" rank="0" text="" dxfId="424">
      <formula>MOD(ROW(),2)=0</formula>
    </cfRule>
  </conditionalFormatting>
  <conditionalFormatting sqref="AD467">
    <cfRule type="expression" priority="427" aboveAverage="0" equalAverage="0" bottom="0" percent="0" rank="0" text="" dxfId="425">
      <formula>MOD(ROW(),2)=0</formula>
    </cfRule>
  </conditionalFormatting>
  <conditionalFormatting sqref="AD468">
    <cfRule type="expression" priority="428" aboveAverage="0" equalAverage="0" bottom="0" percent="0" rank="0" text="" dxfId="426">
      <formula>MOD(ROW(),2)=0</formula>
    </cfRule>
  </conditionalFormatting>
  <conditionalFormatting sqref="AD469">
    <cfRule type="expression" priority="429" aboveAverage="0" equalAverage="0" bottom="0" percent="0" rank="0" text="" dxfId="427">
      <formula>MOD(ROW(),2)=0</formula>
    </cfRule>
  </conditionalFormatting>
  <conditionalFormatting sqref="AD470">
    <cfRule type="expression" priority="430" aboveAverage="0" equalAverage="0" bottom="0" percent="0" rank="0" text="" dxfId="428">
      <formula>MOD(ROW(),2)=0</formula>
    </cfRule>
  </conditionalFormatting>
  <conditionalFormatting sqref="AD471">
    <cfRule type="expression" priority="431" aboveAverage="0" equalAverage="0" bottom="0" percent="0" rank="0" text="" dxfId="429">
      <formula>MOD(ROW(),2)=0</formula>
    </cfRule>
  </conditionalFormatting>
  <conditionalFormatting sqref="AD472">
    <cfRule type="expression" priority="432" aboveAverage="0" equalAverage="0" bottom="0" percent="0" rank="0" text="" dxfId="430">
      <formula>MOD(ROW(),2)=0</formula>
    </cfRule>
  </conditionalFormatting>
  <conditionalFormatting sqref="AD473">
    <cfRule type="expression" priority="433" aboveAverage="0" equalAverage="0" bottom="0" percent="0" rank="0" text="" dxfId="431">
      <formula>MOD(ROW(),2)=0</formula>
    </cfRule>
  </conditionalFormatting>
  <conditionalFormatting sqref="AD474">
    <cfRule type="expression" priority="434" aboveAverage="0" equalAverage="0" bottom="0" percent="0" rank="0" text="" dxfId="432">
      <formula>MOD(ROW(),2)=0</formula>
    </cfRule>
  </conditionalFormatting>
  <conditionalFormatting sqref="AD475">
    <cfRule type="expression" priority="435" aboveAverage="0" equalAverage="0" bottom="0" percent="0" rank="0" text="" dxfId="433">
      <formula>MOD(ROW(),2)=0</formula>
    </cfRule>
  </conditionalFormatting>
  <conditionalFormatting sqref="AD476">
    <cfRule type="expression" priority="436" aboveAverage="0" equalAverage="0" bottom="0" percent="0" rank="0" text="" dxfId="434">
      <formula>MOD(ROW(),2)=0</formula>
    </cfRule>
  </conditionalFormatting>
  <conditionalFormatting sqref="AD477">
    <cfRule type="expression" priority="437" aboveAverage="0" equalAverage="0" bottom="0" percent="0" rank="0" text="" dxfId="435">
      <formula>MOD(ROW(),2)=0</formula>
    </cfRule>
  </conditionalFormatting>
  <conditionalFormatting sqref="AD478">
    <cfRule type="expression" priority="438" aboveAverage="0" equalAverage="0" bottom="0" percent="0" rank="0" text="" dxfId="436">
      <formula>MOD(ROW(),2)=0</formula>
    </cfRule>
  </conditionalFormatting>
  <conditionalFormatting sqref="AD479">
    <cfRule type="expression" priority="439" aboveAverage="0" equalAverage="0" bottom="0" percent="0" rank="0" text="" dxfId="437">
      <formula>MOD(ROW(),2)=0</formula>
    </cfRule>
  </conditionalFormatting>
  <conditionalFormatting sqref="AD480">
    <cfRule type="expression" priority="440" aboveAverage="0" equalAverage="0" bottom="0" percent="0" rank="0" text="" dxfId="438">
      <formula>MOD(ROW(),2)=0</formula>
    </cfRule>
  </conditionalFormatting>
  <conditionalFormatting sqref="AD481">
    <cfRule type="expression" priority="441" aboveAverage="0" equalAverage="0" bottom="0" percent="0" rank="0" text="" dxfId="439">
      <formula>MOD(ROW(),2)=0</formula>
    </cfRule>
  </conditionalFormatting>
  <conditionalFormatting sqref="AD482">
    <cfRule type="expression" priority="442" aboveAverage="0" equalAverage="0" bottom="0" percent="0" rank="0" text="" dxfId="440">
      <formula>MOD(ROW(),2)=0</formula>
    </cfRule>
  </conditionalFormatting>
  <conditionalFormatting sqref="AD483">
    <cfRule type="expression" priority="443" aboveAverage="0" equalAverage="0" bottom="0" percent="0" rank="0" text="" dxfId="441">
      <formula>MOD(ROW(),2)=0</formula>
    </cfRule>
  </conditionalFormatting>
  <conditionalFormatting sqref="AD484">
    <cfRule type="expression" priority="444" aboveAverage="0" equalAverage="0" bottom="0" percent="0" rank="0" text="" dxfId="442">
      <formula>MOD(ROW(),2)=0</formula>
    </cfRule>
  </conditionalFormatting>
  <conditionalFormatting sqref="AD485">
    <cfRule type="expression" priority="445" aboveAverage="0" equalAverage="0" bottom="0" percent="0" rank="0" text="" dxfId="443">
      <formula>MOD(ROW(),2)=0</formula>
    </cfRule>
  </conditionalFormatting>
  <conditionalFormatting sqref="AD486">
    <cfRule type="expression" priority="446" aboveAverage="0" equalAverage="0" bottom="0" percent="0" rank="0" text="" dxfId="444">
      <formula>MOD(ROW(),2)=0</formula>
    </cfRule>
  </conditionalFormatting>
  <conditionalFormatting sqref="AD487">
    <cfRule type="expression" priority="447" aboveAverage="0" equalAverage="0" bottom="0" percent="0" rank="0" text="" dxfId="445">
      <formula>MOD(ROW(),2)=0</formula>
    </cfRule>
  </conditionalFormatting>
  <conditionalFormatting sqref="AD488">
    <cfRule type="expression" priority="448" aboveAverage="0" equalAverage="0" bottom="0" percent="0" rank="0" text="" dxfId="446">
      <formula>MOD(ROW(),2)=0</formula>
    </cfRule>
  </conditionalFormatting>
  <conditionalFormatting sqref="AD489">
    <cfRule type="expression" priority="449" aboveAverage="0" equalAverage="0" bottom="0" percent="0" rank="0" text="" dxfId="447">
      <formula>MOD(ROW(),2)=0</formula>
    </cfRule>
  </conditionalFormatting>
  <conditionalFormatting sqref="AD490">
    <cfRule type="expression" priority="450" aboveAverage="0" equalAverage="0" bottom="0" percent="0" rank="0" text="" dxfId="448">
      <formula>MOD(ROW(),2)=0</formula>
    </cfRule>
  </conditionalFormatting>
  <conditionalFormatting sqref="AD491">
    <cfRule type="expression" priority="451" aboveAverage="0" equalAverage="0" bottom="0" percent="0" rank="0" text="" dxfId="449">
      <formula>MOD(ROW(),2)=0</formula>
    </cfRule>
  </conditionalFormatting>
  <conditionalFormatting sqref="AD492">
    <cfRule type="expression" priority="452" aboveAverage="0" equalAverage="0" bottom="0" percent="0" rank="0" text="" dxfId="450">
      <formula>MOD(ROW(),2)=0</formula>
    </cfRule>
  </conditionalFormatting>
  <conditionalFormatting sqref="AD493">
    <cfRule type="expression" priority="453" aboveAverage="0" equalAverage="0" bottom="0" percent="0" rank="0" text="" dxfId="451">
      <formula>MOD(ROW(),2)=0</formula>
    </cfRule>
  </conditionalFormatting>
  <conditionalFormatting sqref="AD494">
    <cfRule type="expression" priority="454" aboveAverage="0" equalAverage="0" bottom="0" percent="0" rank="0" text="" dxfId="452">
      <formula>MOD(ROW(),2)=0</formula>
    </cfRule>
  </conditionalFormatting>
  <conditionalFormatting sqref="AD495">
    <cfRule type="expression" priority="455" aboveAverage="0" equalAverage="0" bottom="0" percent="0" rank="0" text="" dxfId="453">
      <formula>MOD(ROW(),2)=0</formula>
    </cfRule>
  </conditionalFormatting>
  <conditionalFormatting sqref="AD496">
    <cfRule type="expression" priority="456" aboveAverage="0" equalAverage="0" bottom="0" percent="0" rank="0" text="" dxfId="454">
      <formula>MOD(ROW(),2)=0</formula>
    </cfRule>
  </conditionalFormatting>
  <conditionalFormatting sqref="AD497">
    <cfRule type="expression" priority="457" aboveAverage="0" equalAverage="0" bottom="0" percent="0" rank="0" text="" dxfId="455">
      <formula>MOD(ROW(),2)=0</formula>
    </cfRule>
  </conditionalFormatting>
  <conditionalFormatting sqref="AD498">
    <cfRule type="expression" priority="458" aboveAverage="0" equalAverage="0" bottom="0" percent="0" rank="0" text="" dxfId="456">
      <formula>MOD(ROW(),2)=0</formula>
    </cfRule>
  </conditionalFormatting>
  <conditionalFormatting sqref="AD499">
    <cfRule type="expression" priority="459" aboveAverage="0" equalAverage="0" bottom="0" percent="0" rank="0" text="" dxfId="457">
      <formula>MOD(ROW(),2)=0</formula>
    </cfRule>
  </conditionalFormatting>
  <conditionalFormatting sqref="AD500">
    <cfRule type="expression" priority="460" aboveAverage="0" equalAverage="0" bottom="0" percent="0" rank="0" text="" dxfId="458">
      <formula>MOD(ROW(),2)=0</formula>
    </cfRule>
  </conditionalFormatting>
  <conditionalFormatting sqref="AD501">
    <cfRule type="expression" priority="461" aboveAverage="0" equalAverage="0" bottom="0" percent="0" rank="0" text="" dxfId="459">
      <formula>MOD(ROW(),2)=0</formula>
    </cfRule>
  </conditionalFormatting>
  <conditionalFormatting sqref="AD502">
    <cfRule type="expression" priority="462" aboveAverage="0" equalAverage="0" bottom="0" percent="0" rank="0" text="" dxfId="460">
      <formula>MOD(ROW(),2)=0</formula>
    </cfRule>
  </conditionalFormatting>
  <conditionalFormatting sqref="AD503">
    <cfRule type="expression" priority="463" aboveAverage="0" equalAverage="0" bottom="0" percent="0" rank="0" text="" dxfId="461">
      <formula>MOD(ROW(),2)=0</formula>
    </cfRule>
  </conditionalFormatting>
  <conditionalFormatting sqref="AD504">
    <cfRule type="expression" priority="464" aboveAverage="0" equalAverage="0" bottom="0" percent="0" rank="0" text="" dxfId="462">
      <formula>MOD(ROW(),2)=0</formula>
    </cfRule>
  </conditionalFormatting>
  <conditionalFormatting sqref="AD505">
    <cfRule type="expression" priority="465" aboveAverage="0" equalAverage="0" bottom="0" percent="0" rank="0" text="" dxfId="463">
      <formula>MOD(ROW(),2)=0</formula>
    </cfRule>
  </conditionalFormatting>
  <conditionalFormatting sqref="AD506">
    <cfRule type="expression" priority="466" aboveAverage="0" equalAverage="0" bottom="0" percent="0" rank="0" text="" dxfId="464">
      <formula>MOD(ROW(),2)=0</formula>
    </cfRule>
  </conditionalFormatting>
  <conditionalFormatting sqref="AD507">
    <cfRule type="expression" priority="467" aboveAverage="0" equalAverage="0" bottom="0" percent="0" rank="0" text="" dxfId="465">
      <formula>MOD(ROW(),2)=0</formula>
    </cfRule>
  </conditionalFormatting>
  <conditionalFormatting sqref="AD508">
    <cfRule type="expression" priority="468" aboveAverage="0" equalAverage="0" bottom="0" percent="0" rank="0" text="" dxfId="466">
      <formula>MOD(ROW(),2)=0</formula>
    </cfRule>
  </conditionalFormatting>
  <conditionalFormatting sqref="AD509">
    <cfRule type="expression" priority="469" aboveAverage="0" equalAverage="0" bottom="0" percent="0" rank="0" text="" dxfId="467">
      <formula>MOD(ROW(),2)=0</formula>
    </cfRule>
  </conditionalFormatting>
  <conditionalFormatting sqref="AD510">
    <cfRule type="expression" priority="470" aboveAverage="0" equalAverage="0" bottom="0" percent="0" rank="0" text="" dxfId="468">
      <formula>MOD(ROW(),2)=0</formula>
    </cfRule>
  </conditionalFormatting>
  <conditionalFormatting sqref="AD511">
    <cfRule type="expression" priority="471" aboveAverage="0" equalAverage="0" bottom="0" percent="0" rank="0" text="" dxfId="469">
      <formula>MOD(ROW(),2)=0</formula>
    </cfRule>
  </conditionalFormatting>
  <conditionalFormatting sqref="AD512">
    <cfRule type="expression" priority="472" aboveAverage="0" equalAverage="0" bottom="0" percent="0" rank="0" text="" dxfId="470">
      <formula>MOD(ROW(),2)=0</formula>
    </cfRule>
  </conditionalFormatting>
  <conditionalFormatting sqref="AD513">
    <cfRule type="expression" priority="473" aboveAverage="0" equalAverage="0" bottom="0" percent="0" rank="0" text="" dxfId="471">
      <formula>MOD(ROW(),2)=0</formula>
    </cfRule>
  </conditionalFormatting>
  <conditionalFormatting sqref="AD514">
    <cfRule type="expression" priority="474" aboveAverage="0" equalAverage="0" bottom="0" percent="0" rank="0" text="" dxfId="472">
      <formula>MOD(ROW(),2)=0</formula>
    </cfRule>
  </conditionalFormatting>
  <conditionalFormatting sqref="AD515">
    <cfRule type="expression" priority="475" aboveAverage="0" equalAverage="0" bottom="0" percent="0" rank="0" text="" dxfId="473">
      <formula>MOD(ROW(),2)=0</formula>
    </cfRule>
  </conditionalFormatting>
  <conditionalFormatting sqref="AD516">
    <cfRule type="expression" priority="476" aboveAverage="0" equalAverage="0" bottom="0" percent="0" rank="0" text="" dxfId="474">
      <formula>MOD(ROW(),2)=0</formula>
    </cfRule>
  </conditionalFormatting>
  <conditionalFormatting sqref="AD517">
    <cfRule type="expression" priority="477" aboveAverage="0" equalAverage="0" bottom="0" percent="0" rank="0" text="" dxfId="475">
      <formula>MOD(ROW(),2)=0</formula>
    </cfRule>
  </conditionalFormatting>
  <conditionalFormatting sqref="AD518">
    <cfRule type="expression" priority="478" aboveAverage="0" equalAverage="0" bottom="0" percent="0" rank="0" text="" dxfId="476">
      <formula>MOD(ROW(),2)=0</formula>
    </cfRule>
  </conditionalFormatting>
  <conditionalFormatting sqref="AD519">
    <cfRule type="expression" priority="479" aboveAverage="0" equalAverage="0" bottom="0" percent="0" rank="0" text="" dxfId="477">
      <formula>MOD(ROW(),2)=0</formula>
    </cfRule>
  </conditionalFormatting>
  <conditionalFormatting sqref="AD520">
    <cfRule type="expression" priority="480" aboveAverage="0" equalAverage="0" bottom="0" percent="0" rank="0" text="" dxfId="478">
      <formula>MOD(ROW(),2)=0</formula>
    </cfRule>
  </conditionalFormatting>
  <conditionalFormatting sqref="AD521">
    <cfRule type="expression" priority="481" aboveAverage="0" equalAverage="0" bottom="0" percent="0" rank="0" text="" dxfId="479">
      <formula>MOD(ROW(),2)=0</formula>
    </cfRule>
  </conditionalFormatting>
  <conditionalFormatting sqref="AD522">
    <cfRule type="expression" priority="482" aboveAverage="0" equalAverage="0" bottom="0" percent="0" rank="0" text="" dxfId="480">
      <formula>MOD(ROW(),2)=0</formula>
    </cfRule>
  </conditionalFormatting>
  <conditionalFormatting sqref="AD523">
    <cfRule type="expression" priority="483" aboveAverage="0" equalAverage="0" bottom="0" percent="0" rank="0" text="" dxfId="481">
      <formula>MOD(ROW(),2)=0</formula>
    </cfRule>
  </conditionalFormatting>
  <conditionalFormatting sqref="AD524">
    <cfRule type="expression" priority="484" aboveAverage="0" equalAverage="0" bottom="0" percent="0" rank="0" text="" dxfId="482">
      <formula>MOD(ROW(),2)=0</formula>
    </cfRule>
  </conditionalFormatting>
  <conditionalFormatting sqref="AD525">
    <cfRule type="expression" priority="485" aboveAverage="0" equalAverage="0" bottom="0" percent="0" rank="0" text="" dxfId="483">
      <formula>MOD(ROW(),2)=0</formula>
    </cfRule>
  </conditionalFormatting>
  <conditionalFormatting sqref="AD526">
    <cfRule type="expression" priority="486" aboveAverage="0" equalAverage="0" bottom="0" percent="0" rank="0" text="" dxfId="484">
      <formula>MOD(ROW(),2)=0</formula>
    </cfRule>
  </conditionalFormatting>
  <conditionalFormatting sqref="AD527">
    <cfRule type="expression" priority="487" aboveAverage="0" equalAverage="0" bottom="0" percent="0" rank="0" text="" dxfId="485">
      <formula>MOD(ROW(),2)=0</formula>
    </cfRule>
  </conditionalFormatting>
  <conditionalFormatting sqref="AD528">
    <cfRule type="expression" priority="488" aboveAverage="0" equalAverage="0" bottom="0" percent="0" rank="0" text="" dxfId="486">
      <formula>MOD(ROW(),2)=0</formula>
    </cfRule>
  </conditionalFormatting>
  <conditionalFormatting sqref="AD529">
    <cfRule type="expression" priority="489" aboveAverage="0" equalAverage="0" bottom="0" percent="0" rank="0" text="" dxfId="487">
      <formula>MOD(ROW(),2)=0</formula>
    </cfRule>
  </conditionalFormatting>
  <conditionalFormatting sqref="AD530">
    <cfRule type="expression" priority="490" aboveAverage="0" equalAverage="0" bottom="0" percent="0" rank="0" text="" dxfId="488">
      <formula>MOD(ROW(),2)=0</formula>
    </cfRule>
  </conditionalFormatting>
  <conditionalFormatting sqref="AD531">
    <cfRule type="expression" priority="491" aboveAverage="0" equalAverage="0" bottom="0" percent="0" rank="0" text="" dxfId="489">
      <formula>MOD(ROW(),2)=0</formula>
    </cfRule>
  </conditionalFormatting>
  <conditionalFormatting sqref="AD532">
    <cfRule type="expression" priority="492" aboveAverage="0" equalAverage="0" bottom="0" percent="0" rank="0" text="" dxfId="490">
      <formula>MOD(ROW(),2)=0</formula>
    </cfRule>
  </conditionalFormatting>
  <conditionalFormatting sqref="AD533">
    <cfRule type="expression" priority="493" aboveAverage="0" equalAverage="0" bottom="0" percent="0" rank="0" text="" dxfId="491">
      <formula>MOD(ROW(),2)=0</formula>
    </cfRule>
  </conditionalFormatting>
  <conditionalFormatting sqref="AD534">
    <cfRule type="expression" priority="494" aboveAverage="0" equalAverage="0" bottom="0" percent="0" rank="0" text="" dxfId="492">
      <formula>MOD(ROW(),2)=0</formula>
    </cfRule>
  </conditionalFormatting>
  <conditionalFormatting sqref="AD535">
    <cfRule type="expression" priority="495" aboveAverage="0" equalAverage="0" bottom="0" percent="0" rank="0" text="" dxfId="493">
      <formula>MOD(ROW(),2)=0</formula>
    </cfRule>
  </conditionalFormatting>
  <conditionalFormatting sqref="AD536">
    <cfRule type="expression" priority="496" aboveAverage="0" equalAverage="0" bottom="0" percent="0" rank="0" text="" dxfId="494">
      <formula>MOD(ROW(),2)=0</formula>
    </cfRule>
  </conditionalFormatting>
  <conditionalFormatting sqref="AD537">
    <cfRule type="expression" priority="497" aboveAverage="0" equalAverage="0" bottom="0" percent="0" rank="0" text="" dxfId="495">
      <formula>MOD(ROW(),2)=0</formula>
    </cfRule>
  </conditionalFormatting>
  <conditionalFormatting sqref="AD538">
    <cfRule type="expression" priority="498" aboveAverage="0" equalAverage="0" bottom="0" percent="0" rank="0" text="" dxfId="496">
      <formula>MOD(ROW(),2)=0</formula>
    </cfRule>
  </conditionalFormatting>
  <conditionalFormatting sqref="AD539">
    <cfRule type="expression" priority="499" aboveAverage="0" equalAverage="0" bottom="0" percent="0" rank="0" text="" dxfId="497">
      <formula>MOD(ROW(),2)=0</formula>
    </cfRule>
  </conditionalFormatting>
  <conditionalFormatting sqref="AD540">
    <cfRule type="expression" priority="500" aboveAverage="0" equalAverage="0" bottom="0" percent="0" rank="0" text="" dxfId="498">
      <formula>MOD(ROW(),2)=0</formula>
    </cfRule>
  </conditionalFormatting>
  <conditionalFormatting sqref="AD541">
    <cfRule type="expression" priority="501" aboveAverage="0" equalAverage="0" bottom="0" percent="0" rank="0" text="" dxfId="499">
      <formula>MOD(ROW(),2)=0</formula>
    </cfRule>
  </conditionalFormatting>
  <conditionalFormatting sqref="AD542">
    <cfRule type="expression" priority="502" aboveAverage="0" equalAverage="0" bottom="0" percent="0" rank="0" text="" dxfId="500">
      <formula>MOD(ROW(),2)=0</formula>
    </cfRule>
  </conditionalFormatting>
  <conditionalFormatting sqref="AD543">
    <cfRule type="expression" priority="503" aboveAverage="0" equalAverage="0" bottom="0" percent="0" rank="0" text="" dxfId="501">
      <formula>MOD(ROW(),2)=0</formula>
    </cfRule>
  </conditionalFormatting>
  <conditionalFormatting sqref="AD544">
    <cfRule type="expression" priority="504" aboveAverage="0" equalAverage="0" bottom="0" percent="0" rank="0" text="" dxfId="502">
      <formula>MOD(ROW(),2)=0</formula>
    </cfRule>
  </conditionalFormatting>
  <conditionalFormatting sqref="AD545">
    <cfRule type="expression" priority="505" aboveAverage="0" equalAverage="0" bottom="0" percent="0" rank="0" text="" dxfId="503">
      <formula>MOD(ROW(),2)=0</formula>
    </cfRule>
  </conditionalFormatting>
  <conditionalFormatting sqref="AD546">
    <cfRule type="expression" priority="506" aboveAverage="0" equalAverage="0" bottom="0" percent="0" rank="0" text="" dxfId="504">
      <formula>MOD(ROW(),2)=0</formula>
    </cfRule>
  </conditionalFormatting>
  <conditionalFormatting sqref="AD547">
    <cfRule type="expression" priority="507" aboveAverage="0" equalAverage="0" bottom="0" percent="0" rank="0" text="" dxfId="505">
      <formula>MOD(ROW(),2)=0</formula>
    </cfRule>
  </conditionalFormatting>
  <conditionalFormatting sqref="AD548">
    <cfRule type="expression" priority="508" aboveAverage="0" equalAverage="0" bottom="0" percent="0" rank="0" text="" dxfId="506">
      <formula>MOD(ROW(),2)=0</formula>
    </cfRule>
  </conditionalFormatting>
  <conditionalFormatting sqref="AD549">
    <cfRule type="expression" priority="509" aboveAverage="0" equalAverage="0" bottom="0" percent="0" rank="0" text="" dxfId="507">
      <formula>MOD(ROW(),2)=0</formula>
    </cfRule>
  </conditionalFormatting>
  <conditionalFormatting sqref="AD550">
    <cfRule type="expression" priority="510" aboveAverage="0" equalAverage="0" bottom="0" percent="0" rank="0" text="" dxfId="508">
      <formula>MOD(ROW(),2)=0</formula>
    </cfRule>
  </conditionalFormatting>
  <conditionalFormatting sqref="AD551">
    <cfRule type="expression" priority="511" aboveAverage="0" equalAverage="0" bottom="0" percent="0" rank="0" text="" dxfId="509">
      <formula>MOD(ROW(),2)=0</formula>
    </cfRule>
  </conditionalFormatting>
  <conditionalFormatting sqref="AD552">
    <cfRule type="expression" priority="512" aboveAverage="0" equalAverage="0" bottom="0" percent="0" rank="0" text="" dxfId="510">
      <formula>MOD(ROW(),2)=0</formula>
    </cfRule>
  </conditionalFormatting>
  <conditionalFormatting sqref="AD553">
    <cfRule type="expression" priority="513" aboveAverage="0" equalAverage="0" bottom="0" percent="0" rank="0" text="" dxfId="511">
      <formula>MOD(ROW(),2)=0</formula>
    </cfRule>
  </conditionalFormatting>
  <conditionalFormatting sqref="AD554">
    <cfRule type="expression" priority="514" aboveAverage="0" equalAverage="0" bottom="0" percent="0" rank="0" text="" dxfId="512">
      <formula>MOD(ROW(),2)=0</formula>
    </cfRule>
  </conditionalFormatting>
  <conditionalFormatting sqref="AD555">
    <cfRule type="expression" priority="515" aboveAverage="0" equalAverage="0" bottom="0" percent="0" rank="0" text="" dxfId="513">
      <formula>MOD(ROW(),2)=0</formula>
    </cfRule>
  </conditionalFormatting>
  <conditionalFormatting sqref="AD556">
    <cfRule type="expression" priority="516" aboveAverage="0" equalAverage="0" bottom="0" percent="0" rank="0" text="" dxfId="514">
      <formula>MOD(ROW(),2)=0</formula>
    </cfRule>
  </conditionalFormatting>
  <conditionalFormatting sqref="AD557">
    <cfRule type="expression" priority="517" aboveAverage="0" equalAverage="0" bottom="0" percent="0" rank="0" text="" dxfId="515">
      <formula>MOD(ROW(),2)=0</formula>
    </cfRule>
  </conditionalFormatting>
  <conditionalFormatting sqref="AD558">
    <cfRule type="expression" priority="518" aboveAverage="0" equalAverage="0" bottom="0" percent="0" rank="0" text="" dxfId="516">
      <formula>MOD(ROW(),2)=0</formula>
    </cfRule>
  </conditionalFormatting>
  <conditionalFormatting sqref="AD559">
    <cfRule type="expression" priority="519" aboveAverage="0" equalAverage="0" bottom="0" percent="0" rank="0" text="" dxfId="517">
      <formula>MOD(ROW(),2)=0</formula>
    </cfRule>
  </conditionalFormatting>
  <conditionalFormatting sqref="AD560">
    <cfRule type="expression" priority="520" aboveAverage="0" equalAverage="0" bottom="0" percent="0" rank="0" text="" dxfId="518">
      <formula>MOD(ROW(),2)=0</formula>
    </cfRule>
  </conditionalFormatting>
  <conditionalFormatting sqref="AD561">
    <cfRule type="expression" priority="521" aboveAverage="0" equalAverage="0" bottom="0" percent="0" rank="0" text="" dxfId="519">
      <formula>MOD(ROW(),2)=0</formula>
    </cfRule>
  </conditionalFormatting>
  <conditionalFormatting sqref="AD562">
    <cfRule type="expression" priority="522" aboveAverage="0" equalAverage="0" bottom="0" percent="0" rank="0" text="" dxfId="520">
      <formula>MOD(ROW(),2)=0</formula>
    </cfRule>
  </conditionalFormatting>
  <conditionalFormatting sqref="AD563">
    <cfRule type="expression" priority="523" aboveAverage="0" equalAverage="0" bottom="0" percent="0" rank="0" text="" dxfId="521">
      <formula>MOD(ROW(),2)=0</formula>
    </cfRule>
  </conditionalFormatting>
  <conditionalFormatting sqref="AD564">
    <cfRule type="expression" priority="524" aboveAverage="0" equalAverage="0" bottom="0" percent="0" rank="0" text="" dxfId="522">
      <formula>MOD(ROW(),2)=0</formula>
    </cfRule>
  </conditionalFormatting>
  <conditionalFormatting sqref="AD565">
    <cfRule type="expression" priority="525" aboveAverage="0" equalAverage="0" bottom="0" percent="0" rank="0" text="" dxfId="523">
      <formula>MOD(ROW(),2)=0</formula>
    </cfRule>
  </conditionalFormatting>
  <conditionalFormatting sqref="AD566">
    <cfRule type="expression" priority="526" aboveAverage="0" equalAverage="0" bottom="0" percent="0" rank="0" text="" dxfId="524">
      <formula>MOD(ROW(),2)=0</formula>
    </cfRule>
  </conditionalFormatting>
  <conditionalFormatting sqref="AD567">
    <cfRule type="expression" priority="527" aboveAverage="0" equalAverage="0" bottom="0" percent="0" rank="0" text="" dxfId="525">
      <formula>MOD(ROW(),2)=0</formula>
    </cfRule>
  </conditionalFormatting>
  <conditionalFormatting sqref="AD568">
    <cfRule type="expression" priority="528" aboveAverage="0" equalAverage="0" bottom="0" percent="0" rank="0" text="" dxfId="526">
      <formula>MOD(ROW(),2)=0</formula>
    </cfRule>
  </conditionalFormatting>
  <conditionalFormatting sqref="AD569">
    <cfRule type="expression" priority="529" aboveAverage="0" equalAverage="0" bottom="0" percent="0" rank="0" text="" dxfId="527">
      <formula>MOD(ROW(),2)=0</formula>
    </cfRule>
  </conditionalFormatting>
  <conditionalFormatting sqref="AD570">
    <cfRule type="expression" priority="530" aboveAverage="0" equalAverage="0" bottom="0" percent="0" rank="0" text="" dxfId="528">
      <formula>MOD(ROW(),2)=0</formula>
    </cfRule>
  </conditionalFormatting>
  <conditionalFormatting sqref="AD571">
    <cfRule type="expression" priority="531" aboveAverage="0" equalAverage="0" bottom="0" percent="0" rank="0" text="" dxfId="529">
      <formula>MOD(ROW(),2)=0</formula>
    </cfRule>
  </conditionalFormatting>
  <conditionalFormatting sqref="AD572">
    <cfRule type="expression" priority="532" aboveAverage="0" equalAverage="0" bottom="0" percent="0" rank="0" text="" dxfId="530">
      <formula>MOD(ROW(),2)=0</formula>
    </cfRule>
  </conditionalFormatting>
  <conditionalFormatting sqref="AD573">
    <cfRule type="expression" priority="533" aboveAverage="0" equalAverage="0" bottom="0" percent="0" rank="0" text="" dxfId="531">
      <formula>MOD(ROW(),2)=0</formula>
    </cfRule>
  </conditionalFormatting>
  <conditionalFormatting sqref="AD574">
    <cfRule type="expression" priority="534" aboveAverage="0" equalAverage="0" bottom="0" percent="0" rank="0" text="" dxfId="532">
      <formula>MOD(ROW(),2)=0</formula>
    </cfRule>
  </conditionalFormatting>
  <conditionalFormatting sqref="AD575">
    <cfRule type="expression" priority="535" aboveAverage="0" equalAverage="0" bottom="0" percent="0" rank="0" text="" dxfId="533">
      <formula>MOD(ROW(),2)=0</formula>
    </cfRule>
  </conditionalFormatting>
  <conditionalFormatting sqref="AD576">
    <cfRule type="expression" priority="536" aboveAverage="0" equalAverage="0" bottom="0" percent="0" rank="0" text="" dxfId="534">
      <formula>MOD(ROW(),2)=0</formula>
    </cfRule>
  </conditionalFormatting>
  <conditionalFormatting sqref="AD577">
    <cfRule type="expression" priority="537" aboveAverage="0" equalAverage="0" bottom="0" percent="0" rank="0" text="" dxfId="535">
      <formula>MOD(ROW(),2)=0</formula>
    </cfRule>
  </conditionalFormatting>
  <conditionalFormatting sqref="AD578">
    <cfRule type="expression" priority="538" aboveAverage="0" equalAverage="0" bottom="0" percent="0" rank="0" text="" dxfId="536">
      <formula>MOD(ROW(),2)=0</formula>
    </cfRule>
  </conditionalFormatting>
  <conditionalFormatting sqref="AD579">
    <cfRule type="expression" priority="539" aboveAverage="0" equalAverage="0" bottom="0" percent="0" rank="0" text="" dxfId="537">
      <formula>MOD(ROW(),2)=0</formula>
    </cfRule>
  </conditionalFormatting>
  <conditionalFormatting sqref="AD580">
    <cfRule type="expression" priority="540" aboveAverage="0" equalAverage="0" bottom="0" percent="0" rank="0" text="" dxfId="538">
      <formula>MOD(ROW(),2)=0</formula>
    </cfRule>
  </conditionalFormatting>
  <conditionalFormatting sqref="AD581">
    <cfRule type="expression" priority="541" aboveAverage="0" equalAverage="0" bottom="0" percent="0" rank="0" text="" dxfId="539">
      <formula>MOD(ROW(),2)=0</formula>
    </cfRule>
  </conditionalFormatting>
  <conditionalFormatting sqref="AD582">
    <cfRule type="expression" priority="542" aboveAverage="0" equalAverage="0" bottom="0" percent="0" rank="0" text="" dxfId="540">
      <formula>MOD(ROW(),2)=0</formula>
    </cfRule>
  </conditionalFormatting>
  <conditionalFormatting sqref="AD583">
    <cfRule type="expression" priority="543" aboveAverage="0" equalAverage="0" bottom="0" percent="0" rank="0" text="" dxfId="541">
      <formula>MOD(ROW(),2)=0</formula>
    </cfRule>
  </conditionalFormatting>
  <conditionalFormatting sqref="AD584">
    <cfRule type="expression" priority="544" aboveAverage="0" equalAverage="0" bottom="0" percent="0" rank="0" text="" dxfId="542">
      <formula>MOD(ROW(),2)=0</formula>
    </cfRule>
  </conditionalFormatting>
  <conditionalFormatting sqref="AD585">
    <cfRule type="expression" priority="545" aboveAverage="0" equalAverage="0" bottom="0" percent="0" rank="0" text="" dxfId="543">
      <formula>MOD(ROW(),2)=0</formula>
    </cfRule>
  </conditionalFormatting>
  <conditionalFormatting sqref="AD586">
    <cfRule type="expression" priority="546" aboveAverage="0" equalAverage="0" bottom="0" percent="0" rank="0" text="" dxfId="544">
      <formula>MOD(ROW(),2)=0</formula>
    </cfRule>
  </conditionalFormatting>
  <conditionalFormatting sqref="AD587">
    <cfRule type="expression" priority="547" aboveAverage="0" equalAverage="0" bottom="0" percent="0" rank="0" text="" dxfId="545">
      <formula>MOD(ROW(),2)=0</formula>
    </cfRule>
  </conditionalFormatting>
  <conditionalFormatting sqref="AD588">
    <cfRule type="expression" priority="548" aboveAverage="0" equalAverage="0" bottom="0" percent="0" rank="0" text="" dxfId="546">
      <formula>MOD(ROW(),2)=0</formula>
    </cfRule>
  </conditionalFormatting>
  <conditionalFormatting sqref="AD589">
    <cfRule type="expression" priority="549" aboveAverage="0" equalAverage="0" bottom="0" percent="0" rank="0" text="" dxfId="547">
      <formula>MOD(ROW(),2)=0</formula>
    </cfRule>
  </conditionalFormatting>
  <conditionalFormatting sqref="AD590">
    <cfRule type="expression" priority="550" aboveAverage="0" equalAverage="0" bottom="0" percent="0" rank="0" text="" dxfId="548">
      <formula>MOD(ROW(),2)=0</formula>
    </cfRule>
  </conditionalFormatting>
  <conditionalFormatting sqref="AD591">
    <cfRule type="expression" priority="551" aboveAverage="0" equalAverage="0" bottom="0" percent="0" rank="0" text="" dxfId="549">
      <formula>MOD(ROW(),2)=0</formula>
    </cfRule>
  </conditionalFormatting>
  <conditionalFormatting sqref="AD592">
    <cfRule type="expression" priority="552" aboveAverage="0" equalAverage="0" bottom="0" percent="0" rank="0" text="" dxfId="550">
      <formula>MOD(ROW(),2)=0</formula>
    </cfRule>
  </conditionalFormatting>
  <conditionalFormatting sqref="AD593">
    <cfRule type="expression" priority="553" aboveAverage="0" equalAverage="0" bottom="0" percent="0" rank="0" text="" dxfId="551">
      <formula>MOD(ROW(),2)=0</formula>
    </cfRule>
  </conditionalFormatting>
  <conditionalFormatting sqref="AD594">
    <cfRule type="expression" priority="554" aboveAverage="0" equalAverage="0" bottom="0" percent="0" rank="0" text="" dxfId="552">
      <formula>MOD(ROW(),2)=0</formula>
    </cfRule>
  </conditionalFormatting>
  <conditionalFormatting sqref="AD595">
    <cfRule type="expression" priority="555" aboveAverage="0" equalAverage="0" bottom="0" percent="0" rank="0" text="" dxfId="553">
      <formula>MOD(ROW(),2)=0</formula>
    </cfRule>
  </conditionalFormatting>
  <conditionalFormatting sqref="AD596">
    <cfRule type="expression" priority="556" aboveAverage="0" equalAverage="0" bottom="0" percent="0" rank="0" text="" dxfId="554">
      <formula>MOD(ROW(),2)=0</formula>
    </cfRule>
  </conditionalFormatting>
  <conditionalFormatting sqref="AD597">
    <cfRule type="expression" priority="557" aboveAverage="0" equalAverage="0" bottom="0" percent="0" rank="0" text="" dxfId="555">
      <formula>MOD(ROW(),2)=0</formula>
    </cfRule>
  </conditionalFormatting>
  <conditionalFormatting sqref="AD598">
    <cfRule type="expression" priority="558" aboveAverage="0" equalAverage="0" bottom="0" percent="0" rank="0" text="" dxfId="556">
      <formula>MOD(ROW(),2)=0</formula>
    </cfRule>
  </conditionalFormatting>
  <conditionalFormatting sqref="AD599">
    <cfRule type="expression" priority="559" aboveAverage="0" equalAverage="0" bottom="0" percent="0" rank="0" text="" dxfId="557">
      <formula>MOD(ROW(),2)=0</formula>
    </cfRule>
  </conditionalFormatting>
  <conditionalFormatting sqref="AD600">
    <cfRule type="expression" priority="560" aboveAverage="0" equalAverage="0" bottom="0" percent="0" rank="0" text="" dxfId="558">
      <formula>MOD(ROW(),2)=0</formula>
    </cfRule>
  </conditionalFormatting>
  <conditionalFormatting sqref="AD601">
    <cfRule type="expression" priority="561" aboveAverage="0" equalAverage="0" bottom="0" percent="0" rank="0" text="" dxfId="559">
      <formula>MOD(ROW(),2)=0</formula>
    </cfRule>
  </conditionalFormatting>
  <conditionalFormatting sqref="AD602">
    <cfRule type="expression" priority="562" aboveAverage="0" equalAverage="0" bottom="0" percent="0" rank="0" text="" dxfId="560">
      <formula>MOD(ROW(),2)=0</formula>
    </cfRule>
  </conditionalFormatting>
  <conditionalFormatting sqref="AD603">
    <cfRule type="expression" priority="563" aboveAverage="0" equalAverage="0" bottom="0" percent="0" rank="0" text="" dxfId="561">
      <formula>MOD(ROW(),2)=0</formula>
    </cfRule>
  </conditionalFormatting>
  <conditionalFormatting sqref="AD604">
    <cfRule type="expression" priority="564" aboveAverage="0" equalAverage="0" bottom="0" percent="0" rank="0" text="" dxfId="562">
      <formula>MOD(ROW(),2)=0</formula>
    </cfRule>
  </conditionalFormatting>
  <conditionalFormatting sqref="AD605">
    <cfRule type="expression" priority="565" aboveAverage="0" equalAverage="0" bottom="0" percent="0" rank="0" text="" dxfId="563">
      <formula>MOD(ROW(),2)=0</formula>
    </cfRule>
  </conditionalFormatting>
  <conditionalFormatting sqref="AD606">
    <cfRule type="expression" priority="566" aboveAverage="0" equalAverage="0" bottom="0" percent="0" rank="0" text="" dxfId="564">
      <formula>MOD(ROW(),2)=0</formula>
    </cfRule>
  </conditionalFormatting>
  <conditionalFormatting sqref="AD607">
    <cfRule type="expression" priority="567" aboveAverage="0" equalAverage="0" bottom="0" percent="0" rank="0" text="" dxfId="565">
      <formula>MOD(ROW(),2)=0</formula>
    </cfRule>
  </conditionalFormatting>
  <conditionalFormatting sqref="AD608">
    <cfRule type="expression" priority="568" aboveAverage="0" equalAverage="0" bottom="0" percent="0" rank="0" text="" dxfId="566">
      <formula>MOD(ROW(),2)=0</formula>
    </cfRule>
  </conditionalFormatting>
  <conditionalFormatting sqref="AD609">
    <cfRule type="expression" priority="569" aboveAverage="0" equalAverage="0" bottom="0" percent="0" rank="0" text="" dxfId="567">
      <formula>MOD(ROW(),2)=0</formula>
    </cfRule>
  </conditionalFormatting>
  <conditionalFormatting sqref="AD610">
    <cfRule type="expression" priority="570" aboveAverage="0" equalAverage="0" bottom="0" percent="0" rank="0" text="" dxfId="568">
      <formula>MOD(ROW(),2)=0</formula>
    </cfRule>
  </conditionalFormatting>
  <conditionalFormatting sqref="AD611">
    <cfRule type="expression" priority="571" aboveAverage="0" equalAverage="0" bottom="0" percent="0" rank="0" text="" dxfId="569">
      <formula>MOD(ROW(),2)=0</formula>
    </cfRule>
  </conditionalFormatting>
  <conditionalFormatting sqref="AD612">
    <cfRule type="expression" priority="572" aboveAverage="0" equalAverage="0" bottom="0" percent="0" rank="0" text="" dxfId="570">
      <formula>MOD(ROW(),2)=0</formula>
    </cfRule>
  </conditionalFormatting>
  <conditionalFormatting sqref="AD613">
    <cfRule type="expression" priority="573" aboveAverage="0" equalAverage="0" bottom="0" percent="0" rank="0" text="" dxfId="571">
      <formula>MOD(ROW(),2)=0</formula>
    </cfRule>
  </conditionalFormatting>
  <conditionalFormatting sqref="AD614">
    <cfRule type="expression" priority="574" aboveAverage="0" equalAverage="0" bottom="0" percent="0" rank="0" text="" dxfId="572">
      <formula>MOD(ROW(),2)=0</formula>
    </cfRule>
  </conditionalFormatting>
  <conditionalFormatting sqref="AD615">
    <cfRule type="expression" priority="575" aboveAverage="0" equalAverage="0" bottom="0" percent="0" rank="0" text="" dxfId="573">
      <formula>MOD(ROW(),2)=0</formula>
    </cfRule>
  </conditionalFormatting>
  <conditionalFormatting sqref="AD616">
    <cfRule type="expression" priority="576" aboveAverage="0" equalAverage="0" bottom="0" percent="0" rank="0" text="" dxfId="574">
      <formula>MOD(ROW(),2)=0</formula>
    </cfRule>
  </conditionalFormatting>
  <conditionalFormatting sqref="AD617">
    <cfRule type="expression" priority="577" aboveAverage="0" equalAverage="0" bottom="0" percent="0" rank="0" text="" dxfId="575">
      <formula>MOD(ROW(),2)=0</formula>
    </cfRule>
  </conditionalFormatting>
  <conditionalFormatting sqref="AD618">
    <cfRule type="expression" priority="578" aboveAverage="0" equalAverage="0" bottom="0" percent="0" rank="0" text="" dxfId="576">
      <formula>MOD(ROW(),2)=0</formula>
    </cfRule>
  </conditionalFormatting>
  <conditionalFormatting sqref="AD619">
    <cfRule type="expression" priority="579" aboveAverage="0" equalAverage="0" bottom="0" percent="0" rank="0" text="" dxfId="577">
      <formula>MOD(ROW(),2)=0</formula>
    </cfRule>
  </conditionalFormatting>
  <conditionalFormatting sqref="AD620">
    <cfRule type="expression" priority="580" aboveAverage="0" equalAverage="0" bottom="0" percent="0" rank="0" text="" dxfId="578">
      <formula>MOD(ROW(),2)=0</formula>
    </cfRule>
  </conditionalFormatting>
  <conditionalFormatting sqref="AD621">
    <cfRule type="expression" priority="581" aboveAverage="0" equalAverage="0" bottom="0" percent="0" rank="0" text="" dxfId="579">
      <formula>MOD(ROW(),2)=0</formula>
    </cfRule>
  </conditionalFormatting>
  <conditionalFormatting sqref="AD622">
    <cfRule type="expression" priority="582" aboveAverage="0" equalAverage="0" bottom="0" percent="0" rank="0" text="" dxfId="580">
      <formula>MOD(ROW(),2)=0</formula>
    </cfRule>
  </conditionalFormatting>
  <conditionalFormatting sqref="AD623">
    <cfRule type="expression" priority="583" aboveAverage="0" equalAverage="0" bottom="0" percent="0" rank="0" text="" dxfId="581">
      <formula>MOD(ROW(),2)=0</formula>
    </cfRule>
  </conditionalFormatting>
  <conditionalFormatting sqref="AD624">
    <cfRule type="expression" priority="584" aboveAverage="0" equalAverage="0" bottom="0" percent="0" rank="0" text="" dxfId="582">
      <formula>MOD(ROW(),2)=0</formula>
    </cfRule>
  </conditionalFormatting>
  <conditionalFormatting sqref="AD625">
    <cfRule type="expression" priority="585" aboveAverage="0" equalAverage="0" bottom="0" percent="0" rank="0" text="" dxfId="583">
      <formula>MOD(ROW(),2)=0</formula>
    </cfRule>
  </conditionalFormatting>
  <conditionalFormatting sqref="AD626">
    <cfRule type="expression" priority="586" aboveAverage="0" equalAverage="0" bottom="0" percent="0" rank="0" text="" dxfId="584">
      <formula>MOD(ROW(),2)=0</formula>
    </cfRule>
  </conditionalFormatting>
  <conditionalFormatting sqref="AD627">
    <cfRule type="expression" priority="587" aboveAverage="0" equalAverage="0" bottom="0" percent="0" rank="0" text="" dxfId="585">
      <formula>MOD(ROW(),2)=0</formula>
    </cfRule>
  </conditionalFormatting>
  <conditionalFormatting sqref="AD628">
    <cfRule type="expression" priority="588" aboveAverage="0" equalAverage="0" bottom="0" percent="0" rank="0" text="" dxfId="586">
      <formula>MOD(ROW(),2)=0</formula>
    </cfRule>
  </conditionalFormatting>
  <conditionalFormatting sqref="AD629">
    <cfRule type="expression" priority="589" aboveAverage="0" equalAverage="0" bottom="0" percent="0" rank="0" text="" dxfId="587">
      <formula>MOD(ROW(),2)=0</formula>
    </cfRule>
  </conditionalFormatting>
  <conditionalFormatting sqref="AD630">
    <cfRule type="expression" priority="590" aboveAverage="0" equalAverage="0" bottom="0" percent="0" rank="0" text="" dxfId="588">
      <formula>MOD(ROW(),2)=0</formula>
    </cfRule>
  </conditionalFormatting>
  <conditionalFormatting sqref="AD631">
    <cfRule type="expression" priority="591" aboveAverage="0" equalAverage="0" bottom="0" percent="0" rank="0" text="" dxfId="589">
      <formula>MOD(ROW(),2)=0</formula>
    </cfRule>
  </conditionalFormatting>
  <conditionalFormatting sqref="AD632">
    <cfRule type="expression" priority="592" aboveAverage="0" equalAverage="0" bottom="0" percent="0" rank="0" text="" dxfId="590">
      <formula>MOD(ROW(),2)=0</formula>
    </cfRule>
  </conditionalFormatting>
  <conditionalFormatting sqref="AD633">
    <cfRule type="expression" priority="593" aboveAverage="0" equalAverage="0" bottom="0" percent="0" rank="0" text="" dxfId="591">
      <formula>MOD(ROW(),2)=0</formula>
    </cfRule>
  </conditionalFormatting>
  <conditionalFormatting sqref="AD634">
    <cfRule type="expression" priority="594" aboveAverage="0" equalAverage="0" bottom="0" percent="0" rank="0" text="" dxfId="592">
      <formula>MOD(ROW(),2)=0</formula>
    </cfRule>
  </conditionalFormatting>
  <conditionalFormatting sqref="AD635">
    <cfRule type="expression" priority="595" aboveAverage="0" equalAverage="0" bottom="0" percent="0" rank="0" text="" dxfId="593">
      <formula>MOD(ROW(),2)=0</formula>
    </cfRule>
  </conditionalFormatting>
  <conditionalFormatting sqref="AD636">
    <cfRule type="expression" priority="596" aboveAverage="0" equalAverage="0" bottom="0" percent="0" rank="0" text="" dxfId="594">
      <formula>MOD(ROW(),2)=0</formula>
    </cfRule>
  </conditionalFormatting>
  <conditionalFormatting sqref="AD637">
    <cfRule type="expression" priority="597" aboveAverage="0" equalAverage="0" bottom="0" percent="0" rank="0" text="" dxfId="595">
      <formula>MOD(ROW(),2)=0</formula>
    </cfRule>
  </conditionalFormatting>
  <conditionalFormatting sqref="AD638">
    <cfRule type="expression" priority="598" aboveAverage="0" equalAverage="0" bottom="0" percent="0" rank="0" text="" dxfId="596">
      <formula>MOD(ROW(),2)=0</formula>
    </cfRule>
  </conditionalFormatting>
  <conditionalFormatting sqref="AD639">
    <cfRule type="expression" priority="599" aboveAverage="0" equalAverage="0" bottom="0" percent="0" rank="0" text="" dxfId="597">
      <formula>MOD(ROW(),2)=0</formula>
    </cfRule>
  </conditionalFormatting>
  <conditionalFormatting sqref="AD640">
    <cfRule type="expression" priority="600" aboveAverage="0" equalAverage="0" bottom="0" percent="0" rank="0" text="" dxfId="598">
      <formula>MOD(ROW(),2)=0</formula>
    </cfRule>
  </conditionalFormatting>
  <conditionalFormatting sqref="AD641">
    <cfRule type="expression" priority="601" aboveAverage="0" equalAverage="0" bottom="0" percent="0" rank="0" text="" dxfId="599">
      <formula>MOD(ROW(),2)=0</formula>
    </cfRule>
  </conditionalFormatting>
  <conditionalFormatting sqref="AD642">
    <cfRule type="expression" priority="602" aboveAverage="0" equalAverage="0" bottom="0" percent="0" rank="0" text="" dxfId="600">
      <formula>MOD(ROW(),2)=0</formula>
    </cfRule>
  </conditionalFormatting>
  <conditionalFormatting sqref="AD643">
    <cfRule type="expression" priority="603" aboveAverage="0" equalAverage="0" bottom="0" percent="0" rank="0" text="" dxfId="601">
      <formula>MOD(ROW(),2)=0</formula>
    </cfRule>
  </conditionalFormatting>
  <conditionalFormatting sqref="AD644">
    <cfRule type="expression" priority="604" aboveAverage="0" equalAverage="0" bottom="0" percent="0" rank="0" text="" dxfId="602">
      <formula>MOD(ROW(),2)=0</formula>
    </cfRule>
  </conditionalFormatting>
  <conditionalFormatting sqref="AD645">
    <cfRule type="expression" priority="605" aboveAverage="0" equalAverage="0" bottom="0" percent="0" rank="0" text="" dxfId="603">
      <formula>MOD(ROW(),2)=0</formula>
    </cfRule>
  </conditionalFormatting>
  <conditionalFormatting sqref="AD646">
    <cfRule type="expression" priority="606" aboveAverage="0" equalAverage="0" bottom="0" percent="0" rank="0" text="" dxfId="604">
      <formula>MOD(ROW(),2)=0</formula>
    </cfRule>
  </conditionalFormatting>
  <conditionalFormatting sqref="AD647">
    <cfRule type="expression" priority="607" aboveAverage="0" equalAverage="0" bottom="0" percent="0" rank="0" text="" dxfId="605">
      <formula>MOD(ROW(),2)=0</formula>
    </cfRule>
  </conditionalFormatting>
  <conditionalFormatting sqref="AD648">
    <cfRule type="expression" priority="608" aboveAverage="0" equalAverage="0" bottom="0" percent="0" rank="0" text="" dxfId="606">
      <formula>MOD(ROW(),2)=0</formula>
    </cfRule>
  </conditionalFormatting>
  <conditionalFormatting sqref="AD649">
    <cfRule type="expression" priority="609" aboveAverage="0" equalAverage="0" bottom="0" percent="0" rank="0" text="" dxfId="607">
      <formula>MOD(ROW(),2)=0</formula>
    </cfRule>
  </conditionalFormatting>
  <conditionalFormatting sqref="AD650">
    <cfRule type="expression" priority="610" aboveAverage="0" equalAverage="0" bottom="0" percent="0" rank="0" text="" dxfId="608">
      <formula>MOD(ROW(),2)=0</formula>
    </cfRule>
  </conditionalFormatting>
  <conditionalFormatting sqref="AD651">
    <cfRule type="expression" priority="611" aboveAverage="0" equalAverage="0" bottom="0" percent="0" rank="0" text="" dxfId="609">
      <formula>MOD(ROW(),2)=0</formula>
    </cfRule>
  </conditionalFormatting>
  <conditionalFormatting sqref="AD652">
    <cfRule type="expression" priority="612" aboveAverage="0" equalAverage="0" bottom="0" percent="0" rank="0" text="" dxfId="610">
      <formula>MOD(ROW(),2)=0</formula>
    </cfRule>
  </conditionalFormatting>
  <conditionalFormatting sqref="AD653">
    <cfRule type="expression" priority="613" aboveAverage="0" equalAverage="0" bottom="0" percent="0" rank="0" text="" dxfId="611">
      <formula>MOD(ROW(),2)=0</formula>
    </cfRule>
  </conditionalFormatting>
  <conditionalFormatting sqref="AD654">
    <cfRule type="expression" priority="614" aboveAverage="0" equalAverage="0" bottom="0" percent="0" rank="0" text="" dxfId="612">
      <formula>MOD(ROW(),2)=0</formula>
    </cfRule>
  </conditionalFormatting>
  <conditionalFormatting sqref="AD655">
    <cfRule type="expression" priority="615" aboveAverage="0" equalAverage="0" bottom="0" percent="0" rank="0" text="" dxfId="613">
      <formula>MOD(ROW(),2)=0</formula>
    </cfRule>
  </conditionalFormatting>
  <conditionalFormatting sqref="AD656">
    <cfRule type="expression" priority="616" aboveAverage="0" equalAverage="0" bottom="0" percent="0" rank="0" text="" dxfId="614">
      <formula>MOD(ROW(),2)=0</formula>
    </cfRule>
  </conditionalFormatting>
  <conditionalFormatting sqref="AD657">
    <cfRule type="expression" priority="617" aboveAverage="0" equalAverage="0" bottom="0" percent="0" rank="0" text="" dxfId="615">
      <formula>MOD(ROW(),2)=0</formula>
    </cfRule>
  </conditionalFormatting>
  <conditionalFormatting sqref="AD658">
    <cfRule type="expression" priority="618" aboveAverage="0" equalAverage="0" bottom="0" percent="0" rank="0" text="" dxfId="616">
      <formula>MOD(ROW(),2)=0</formula>
    </cfRule>
  </conditionalFormatting>
  <conditionalFormatting sqref="AD659">
    <cfRule type="expression" priority="619" aboveAverage="0" equalAverage="0" bottom="0" percent="0" rank="0" text="" dxfId="617">
      <formula>MOD(ROW(),2)=0</formula>
    </cfRule>
  </conditionalFormatting>
  <conditionalFormatting sqref="AD660">
    <cfRule type="expression" priority="620" aboveAverage="0" equalAverage="0" bottom="0" percent="0" rank="0" text="" dxfId="618">
      <formula>MOD(ROW(),2)=0</formula>
    </cfRule>
  </conditionalFormatting>
  <conditionalFormatting sqref="AD661">
    <cfRule type="expression" priority="621" aboveAverage="0" equalAverage="0" bottom="0" percent="0" rank="0" text="" dxfId="619">
      <formula>MOD(ROW(),2)=0</formula>
    </cfRule>
  </conditionalFormatting>
  <conditionalFormatting sqref="AD662">
    <cfRule type="expression" priority="622" aboveAverage="0" equalAverage="0" bottom="0" percent="0" rank="0" text="" dxfId="620">
      <formula>MOD(ROW(),2)=0</formula>
    </cfRule>
  </conditionalFormatting>
  <conditionalFormatting sqref="AD663">
    <cfRule type="expression" priority="623" aboveAverage="0" equalAverage="0" bottom="0" percent="0" rank="0" text="" dxfId="621">
      <formula>MOD(ROW(),2)=0</formula>
    </cfRule>
  </conditionalFormatting>
  <conditionalFormatting sqref="AD664">
    <cfRule type="expression" priority="624" aboveAverage="0" equalAverage="0" bottom="0" percent="0" rank="0" text="" dxfId="622">
      <formula>MOD(ROW(),2)=0</formula>
    </cfRule>
  </conditionalFormatting>
  <conditionalFormatting sqref="AD665">
    <cfRule type="expression" priority="625" aboveAverage="0" equalAverage="0" bottom="0" percent="0" rank="0" text="" dxfId="623">
      <formula>MOD(ROW(),2)=0</formula>
    </cfRule>
  </conditionalFormatting>
  <conditionalFormatting sqref="AD666">
    <cfRule type="expression" priority="626" aboveAverage="0" equalAverage="0" bottom="0" percent="0" rank="0" text="" dxfId="624">
      <formula>MOD(ROW(),2)=0</formula>
    </cfRule>
  </conditionalFormatting>
  <conditionalFormatting sqref="AD667">
    <cfRule type="expression" priority="627" aboveAverage="0" equalAverage="0" bottom="0" percent="0" rank="0" text="" dxfId="625">
      <formula>MOD(ROW(),2)=0</formula>
    </cfRule>
  </conditionalFormatting>
  <conditionalFormatting sqref="AD668">
    <cfRule type="expression" priority="628" aboveAverage="0" equalAverage="0" bottom="0" percent="0" rank="0" text="" dxfId="626">
      <formula>MOD(ROW(),2)=0</formula>
    </cfRule>
  </conditionalFormatting>
  <conditionalFormatting sqref="AD669">
    <cfRule type="expression" priority="629" aboveAverage="0" equalAverage="0" bottom="0" percent="0" rank="0" text="" dxfId="627">
      <formula>MOD(ROW(),2)=0</formula>
    </cfRule>
  </conditionalFormatting>
  <conditionalFormatting sqref="AD670">
    <cfRule type="expression" priority="630" aboveAverage="0" equalAverage="0" bottom="0" percent="0" rank="0" text="" dxfId="628">
      <formula>MOD(ROW(),2)=0</formula>
    </cfRule>
  </conditionalFormatting>
  <conditionalFormatting sqref="AD671">
    <cfRule type="expression" priority="631" aboveAverage="0" equalAverage="0" bottom="0" percent="0" rank="0" text="" dxfId="629">
      <formula>MOD(ROW(),2)=0</formula>
    </cfRule>
  </conditionalFormatting>
  <conditionalFormatting sqref="AD672">
    <cfRule type="expression" priority="632" aboveAverage="0" equalAverage="0" bottom="0" percent="0" rank="0" text="" dxfId="630">
      <formula>MOD(ROW(),2)=0</formula>
    </cfRule>
  </conditionalFormatting>
  <conditionalFormatting sqref="AD673">
    <cfRule type="expression" priority="633" aboveAverage="0" equalAverage="0" bottom="0" percent="0" rank="0" text="" dxfId="631">
      <formula>MOD(ROW(),2)=0</formula>
    </cfRule>
  </conditionalFormatting>
  <conditionalFormatting sqref="AD674">
    <cfRule type="expression" priority="634" aboveAverage="0" equalAverage="0" bottom="0" percent="0" rank="0" text="" dxfId="632">
      <formula>MOD(ROW(),2)=0</formula>
    </cfRule>
  </conditionalFormatting>
  <conditionalFormatting sqref="AD675">
    <cfRule type="expression" priority="635" aboveAverage="0" equalAverage="0" bottom="0" percent="0" rank="0" text="" dxfId="633">
      <formula>MOD(ROW(),2)=0</formula>
    </cfRule>
  </conditionalFormatting>
  <conditionalFormatting sqref="AD676">
    <cfRule type="expression" priority="636" aboveAverage="0" equalAverage="0" bottom="0" percent="0" rank="0" text="" dxfId="634">
      <formula>MOD(ROW(),2)=0</formula>
    </cfRule>
  </conditionalFormatting>
  <conditionalFormatting sqref="AD677">
    <cfRule type="expression" priority="637" aboveAverage="0" equalAverage="0" bottom="0" percent="0" rank="0" text="" dxfId="635">
      <formula>MOD(ROW(),2)=0</formula>
    </cfRule>
  </conditionalFormatting>
  <conditionalFormatting sqref="AD678">
    <cfRule type="expression" priority="638" aboveAverage="0" equalAverage="0" bottom="0" percent="0" rank="0" text="" dxfId="636">
      <formula>MOD(ROW(),2)=0</formula>
    </cfRule>
  </conditionalFormatting>
  <conditionalFormatting sqref="AD679">
    <cfRule type="expression" priority="639" aboveAverage="0" equalAverage="0" bottom="0" percent="0" rank="0" text="" dxfId="637">
      <formula>MOD(ROW(),2)=0</formula>
    </cfRule>
  </conditionalFormatting>
  <conditionalFormatting sqref="AD680">
    <cfRule type="expression" priority="640" aboveAverage="0" equalAverage="0" bottom="0" percent="0" rank="0" text="" dxfId="638">
      <formula>MOD(ROW(),2)=0</formula>
    </cfRule>
  </conditionalFormatting>
  <conditionalFormatting sqref="AD681">
    <cfRule type="expression" priority="641" aboveAverage="0" equalAverage="0" bottom="0" percent="0" rank="0" text="" dxfId="639">
      <formula>MOD(ROW(),2)=0</formula>
    </cfRule>
  </conditionalFormatting>
  <conditionalFormatting sqref="AD682">
    <cfRule type="expression" priority="642" aboveAverage="0" equalAverage="0" bottom="0" percent="0" rank="0" text="" dxfId="640">
      <formula>MOD(ROW(),2)=0</formula>
    </cfRule>
  </conditionalFormatting>
  <conditionalFormatting sqref="AD683">
    <cfRule type="expression" priority="643" aboveAverage="0" equalAverage="0" bottom="0" percent="0" rank="0" text="" dxfId="641">
      <formula>MOD(ROW(),2)=0</formula>
    </cfRule>
  </conditionalFormatting>
  <conditionalFormatting sqref="AD684">
    <cfRule type="expression" priority="644" aboveAverage="0" equalAverage="0" bottom="0" percent="0" rank="0" text="" dxfId="642">
      <formula>MOD(ROW(),2)=0</formula>
    </cfRule>
  </conditionalFormatting>
  <conditionalFormatting sqref="AD685">
    <cfRule type="expression" priority="645" aboveAverage="0" equalAverage="0" bottom="0" percent="0" rank="0" text="" dxfId="643">
      <formula>MOD(ROW(),2)=0</formula>
    </cfRule>
  </conditionalFormatting>
  <conditionalFormatting sqref="AD686">
    <cfRule type="expression" priority="646" aboveAverage="0" equalAverage="0" bottom="0" percent="0" rank="0" text="" dxfId="644">
      <formula>MOD(ROW(),2)=0</formula>
    </cfRule>
  </conditionalFormatting>
  <conditionalFormatting sqref="AD687">
    <cfRule type="expression" priority="647" aboveAverage="0" equalAverage="0" bottom="0" percent="0" rank="0" text="" dxfId="645">
      <formula>MOD(ROW(),2)=0</formula>
    </cfRule>
  </conditionalFormatting>
  <conditionalFormatting sqref="AD688">
    <cfRule type="expression" priority="648" aboveAverage="0" equalAverage="0" bottom="0" percent="0" rank="0" text="" dxfId="646">
      <formula>MOD(ROW(),2)=0</formula>
    </cfRule>
  </conditionalFormatting>
  <conditionalFormatting sqref="AD689">
    <cfRule type="expression" priority="649" aboveAverage="0" equalAverage="0" bottom="0" percent="0" rank="0" text="" dxfId="647">
      <formula>MOD(ROW(),2)=0</formula>
    </cfRule>
  </conditionalFormatting>
  <conditionalFormatting sqref="AD690">
    <cfRule type="expression" priority="650" aboveAverage="0" equalAverage="0" bottom="0" percent="0" rank="0" text="" dxfId="648">
      <formula>MOD(ROW(),2)=0</formula>
    </cfRule>
  </conditionalFormatting>
  <conditionalFormatting sqref="AD691">
    <cfRule type="expression" priority="651" aboveAverage="0" equalAverage="0" bottom="0" percent="0" rank="0" text="" dxfId="649">
      <formula>MOD(ROW(),2)=0</formula>
    </cfRule>
  </conditionalFormatting>
  <conditionalFormatting sqref="AD692">
    <cfRule type="expression" priority="652" aboveAverage="0" equalAverage="0" bottom="0" percent="0" rank="0" text="" dxfId="650">
      <formula>MOD(ROW(),2)=0</formula>
    </cfRule>
  </conditionalFormatting>
  <conditionalFormatting sqref="AD693">
    <cfRule type="expression" priority="653" aboveAverage="0" equalAverage="0" bottom="0" percent="0" rank="0" text="" dxfId="651">
      <formula>MOD(ROW(),2)=0</formula>
    </cfRule>
  </conditionalFormatting>
  <conditionalFormatting sqref="AD694">
    <cfRule type="expression" priority="654" aboveAverage="0" equalAverage="0" bottom="0" percent="0" rank="0" text="" dxfId="652">
      <formula>MOD(ROW(),2)=0</formula>
    </cfRule>
  </conditionalFormatting>
  <conditionalFormatting sqref="AD695">
    <cfRule type="expression" priority="655" aboveAverage="0" equalAverage="0" bottom="0" percent="0" rank="0" text="" dxfId="653">
      <formula>MOD(ROW(),2)=0</formula>
    </cfRule>
  </conditionalFormatting>
  <conditionalFormatting sqref="AD696">
    <cfRule type="expression" priority="656" aboveAverage="0" equalAverage="0" bottom="0" percent="0" rank="0" text="" dxfId="654">
      <formula>MOD(ROW(),2)=0</formula>
    </cfRule>
  </conditionalFormatting>
  <conditionalFormatting sqref="AD697">
    <cfRule type="expression" priority="657" aboveAverage="0" equalAverage="0" bottom="0" percent="0" rank="0" text="" dxfId="655">
      <formula>MOD(ROW(),2)=0</formula>
    </cfRule>
  </conditionalFormatting>
  <conditionalFormatting sqref="AD698">
    <cfRule type="expression" priority="658" aboveAverage="0" equalAverage="0" bottom="0" percent="0" rank="0" text="" dxfId="656">
      <formula>MOD(ROW(),2)=0</formula>
    </cfRule>
  </conditionalFormatting>
  <conditionalFormatting sqref="AD699">
    <cfRule type="expression" priority="659" aboveAverage="0" equalAverage="0" bottom="0" percent="0" rank="0" text="" dxfId="657">
      <formula>MOD(ROW(),2)=0</formula>
    </cfRule>
  </conditionalFormatting>
  <conditionalFormatting sqref="AD700">
    <cfRule type="expression" priority="660" aboveAverage="0" equalAverage="0" bottom="0" percent="0" rank="0" text="" dxfId="658">
      <formula>MOD(ROW(),2)=0</formula>
    </cfRule>
  </conditionalFormatting>
  <conditionalFormatting sqref="AD701">
    <cfRule type="expression" priority="661" aboveAverage="0" equalAverage="0" bottom="0" percent="0" rank="0" text="" dxfId="659">
      <formula>MOD(ROW(),2)=0</formula>
    </cfRule>
  </conditionalFormatting>
  <conditionalFormatting sqref="AD702">
    <cfRule type="expression" priority="662" aboveAverage="0" equalAverage="0" bottom="0" percent="0" rank="0" text="" dxfId="660">
      <formula>MOD(ROW(),2)=0</formula>
    </cfRule>
  </conditionalFormatting>
  <conditionalFormatting sqref="AD703">
    <cfRule type="expression" priority="663" aboveAverage="0" equalAverage="0" bottom="0" percent="0" rank="0" text="" dxfId="661">
      <formula>MOD(ROW(),2)=0</formula>
    </cfRule>
  </conditionalFormatting>
  <conditionalFormatting sqref="AD704">
    <cfRule type="expression" priority="664" aboveAverage="0" equalAverage="0" bottom="0" percent="0" rank="0" text="" dxfId="662">
      <formula>MOD(ROW(),2)=0</formula>
    </cfRule>
  </conditionalFormatting>
  <conditionalFormatting sqref="AD705">
    <cfRule type="expression" priority="665" aboveAverage="0" equalAverage="0" bottom="0" percent="0" rank="0" text="" dxfId="663">
      <formula>MOD(ROW(),2)=0</formula>
    </cfRule>
  </conditionalFormatting>
  <conditionalFormatting sqref="AD706">
    <cfRule type="expression" priority="666" aboveAverage="0" equalAverage="0" bottom="0" percent="0" rank="0" text="" dxfId="664">
      <formula>MOD(ROW(),2)=0</formula>
    </cfRule>
  </conditionalFormatting>
  <conditionalFormatting sqref="AD707">
    <cfRule type="expression" priority="667" aboveAverage="0" equalAverage="0" bottom="0" percent="0" rank="0" text="" dxfId="665">
      <formula>MOD(ROW(),2)=0</formula>
    </cfRule>
  </conditionalFormatting>
  <conditionalFormatting sqref="AD708">
    <cfRule type="expression" priority="668" aboveAverage="0" equalAverage="0" bottom="0" percent="0" rank="0" text="" dxfId="666">
      <formula>MOD(ROW(),2)=0</formula>
    </cfRule>
  </conditionalFormatting>
  <conditionalFormatting sqref="AD709">
    <cfRule type="expression" priority="669" aboveAverage="0" equalAverage="0" bottom="0" percent="0" rank="0" text="" dxfId="667">
      <formula>MOD(ROW(),2)=0</formula>
    </cfRule>
  </conditionalFormatting>
  <conditionalFormatting sqref="AD710">
    <cfRule type="expression" priority="670" aboveAverage="0" equalAverage="0" bottom="0" percent="0" rank="0" text="" dxfId="668">
      <formula>MOD(ROW(),2)=0</formula>
    </cfRule>
  </conditionalFormatting>
  <conditionalFormatting sqref="AD711">
    <cfRule type="expression" priority="671" aboveAverage="0" equalAverage="0" bottom="0" percent="0" rank="0" text="" dxfId="669">
      <formula>MOD(ROW(),2)=0</formula>
    </cfRule>
  </conditionalFormatting>
  <conditionalFormatting sqref="AD712">
    <cfRule type="expression" priority="672" aboveAverage="0" equalAverage="0" bottom="0" percent="0" rank="0" text="" dxfId="670">
      <formula>MOD(ROW(),2)=0</formula>
    </cfRule>
  </conditionalFormatting>
  <conditionalFormatting sqref="AD713">
    <cfRule type="expression" priority="673" aboveAverage="0" equalAverage="0" bottom="0" percent="0" rank="0" text="" dxfId="671">
      <formula>MOD(ROW(),2)=0</formula>
    </cfRule>
  </conditionalFormatting>
  <conditionalFormatting sqref="AD714">
    <cfRule type="expression" priority="674" aboveAverage="0" equalAverage="0" bottom="0" percent="0" rank="0" text="" dxfId="672">
      <formula>MOD(ROW(),2)=0</formula>
    </cfRule>
  </conditionalFormatting>
  <conditionalFormatting sqref="AD715">
    <cfRule type="expression" priority="675" aboveAverage="0" equalAverage="0" bottom="0" percent="0" rank="0" text="" dxfId="673">
      <formula>MOD(ROW(),2)=0</formula>
    </cfRule>
  </conditionalFormatting>
  <conditionalFormatting sqref="AD716">
    <cfRule type="expression" priority="676" aboveAverage="0" equalAverage="0" bottom="0" percent="0" rank="0" text="" dxfId="674">
      <formula>MOD(ROW(),2)=0</formula>
    </cfRule>
  </conditionalFormatting>
  <conditionalFormatting sqref="AD717">
    <cfRule type="expression" priority="677" aboveAverage="0" equalAverage="0" bottom="0" percent="0" rank="0" text="" dxfId="675">
      <formula>MOD(ROW(),2)=0</formula>
    </cfRule>
  </conditionalFormatting>
  <conditionalFormatting sqref="AD718">
    <cfRule type="expression" priority="678" aboveAverage="0" equalAverage="0" bottom="0" percent="0" rank="0" text="" dxfId="676">
      <formula>MOD(ROW(),2)=0</formula>
    </cfRule>
  </conditionalFormatting>
  <conditionalFormatting sqref="AD719">
    <cfRule type="expression" priority="679" aboveAverage="0" equalAverage="0" bottom="0" percent="0" rank="0" text="" dxfId="677">
      <formula>MOD(ROW(),2)=0</formula>
    </cfRule>
  </conditionalFormatting>
  <conditionalFormatting sqref="AD720">
    <cfRule type="expression" priority="680" aboveAverage="0" equalAverage="0" bottom="0" percent="0" rank="0" text="" dxfId="678">
      <formula>MOD(ROW(),2)=0</formula>
    </cfRule>
  </conditionalFormatting>
  <conditionalFormatting sqref="AD721">
    <cfRule type="expression" priority="681" aboveAverage="0" equalAverage="0" bottom="0" percent="0" rank="0" text="" dxfId="679">
      <formula>MOD(ROW(),2)=0</formula>
    </cfRule>
  </conditionalFormatting>
  <conditionalFormatting sqref="AD722">
    <cfRule type="expression" priority="682" aboveAverage="0" equalAverage="0" bottom="0" percent="0" rank="0" text="" dxfId="680">
      <formula>MOD(ROW(),2)=0</formula>
    </cfRule>
  </conditionalFormatting>
  <conditionalFormatting sqref="AD723">
    <cfRule type="expression" priority="683" aboveAverage="0" equalAverage="0" bottom="0" percent="0" rank="0" text="" dxfId="681">
      <formula>MOD(ROW(),2)=0</formula>
    </cfRule>
  </conditionalFormatting>
  <conditionalFormatting sqref="AD724">
    <cfRule type="expression" priority="684" aboveAverage="0" equalAverage="0" bottom="0" percent="0" rank="0" text="" dxfId="682">
      <formula>MOD(ROW(),2)=0</formula>
    </cfRule>
  </conditionalFormatting>
  <conditionalFormatting sqref="AD725">
    <cfRule type="expression" priority="685" aboveAverage="0" equalAverage="0" bottom="0" percent="0" rank="0" text="" dxfId="683">
      <formula>MOD(ROW(),2)=0</formula>
    </cfRule>
  </conditionalFormatting>
  <conditionalFormatting sqref="AD726">
    <cfRule type="expression" priority="686" aboveAverage="0" equalAverage="0" bottom="0" percent="0" rank="0" text="" dxfId="684">
      <formula>MOD(ROW(),2)=0</formula>
    </cfRule>
  </conditionalFormatting>
  <conditionalFormatting sqref="AD727">
    <cfRule type="expression" priority="687" aboveAverage="0" equalAverage="0" bottom="0" percent="0" rank="0" text="" dxfId="685">
      <formula>MOD(ROW(),2)=0</formula>
    </cfRule>
  </conditionalFormatting>
  <conditionalFormatting sqref="AD728">
    <cfRule type="expression" priority="688" aboveAverage="0" equalAverage="0" bottom="0" percent="0" rank="0" text="" dxfId="686">
      <formula>MOD(ROW(),2)=0</formula>
    </cfRule>
  </conditionalFormatting>
  <conditionalFormatting sqref="AD729">
    <cfRule type="expression" priority="689" aboveAverage="0" equalAverage="0" bottom="0" percent="0" rank="0" text="" dxfId="687">
      <formula>MOD(ROW(),2)=0</formula>
    </cfRule>
  </conditionalFormatting>
  <conditionalFormatting sqref="AD730">
    <cfRule type="expression" priority="690" aboveAverage="0" equalAverage="0" bottom="0" percent="0" rank="0" text="" dxfId="688">
      <formula>MOD(ROW(),2)=0</formula>
    </cfRule>
  </conditionalFormatting>
  <conditionalFormatting sqref="AD731">
    <cfRule type="expression" priority="691" aboveAverage="0" equalAverage="0" bottom="0" percent="0" rank="0" text="" dxfId="689">
      <formula>MOD(ROW(),2)=0</formula>
    </cfRule>
  </conditionalFormatting>
  <conditionalFormatting sqref="AD732">
    <cfRule type="expression" priority="692" aboveAverage="0" equalAverage="0" bottom="0" percent="0" rank="0" text="" dxfId="690">
      <formula>MOD(ROW(),2)=0</formula>
    </cfRule>
  </conditionalFormatting>
  <conditionalFormatting sqref="AD733">
    <cfRule type="expression" priority="693" aboveAverage="0" equalAverage="0" bottom="0" percent="0" rank="0" text="" dxfId="691">
      <formula>MOD(ROW(),2)=0</formula>
    </cfRule>
  </conditionalFormatting>
  <conditionalFormatting sqref="AD734">
    <cfRule type="expression" priority="694" aboveAverage="0" equalAverage="0" bottom="0" percent="0" rank="0" text="" dxfId="692">
      <formula>MOD(ROW(),2)=0</formula>
    </cfRule>
  </conditionalFormatting>
  <conditionalFormatting sqref="AD735">
    <cfRule type="expression" priority="695" aboveAverage="0" equalAverage="0" bottom="0" percent="0" rank="0" text="" dxfId="693">
      <formula>MOD(ROW(),2)=0</formula>
    </cfRule>
  </conditionalFormatting>
  <conditionalFormatting sqref="AD736">
    <cfRule type="expression" priority="696" aboveAverage="0" equalAverage="0" bottom="0" percent="0" rank="0" text="" dxfId="694">
      <formula>MOD(ROW(),2)=0</formula>
    </cfRule>
  </conditionalFormatting>
  <conditionalFormatting sqref="AD737">
    <cfRule type="expression" priority="697" aboveAverage="0" equalAverage="0" bottom="0" percent="0" rank="0" text="" dxfId="695">
      <formula>MOD(ROW(),2)=0</formula>
    </cfRule>
  </conditionalFormatting>
  <conditionalFormatting sqref="AD738">
    <cfRule type="expression" priority="698" aboveAverage="0" equalAverage="0" bottom="0" percent="0" rank="0" text="" dxfId="696">
      <formula>MOD(ROW(),2)=0</formula>
    </cfRule>
  </conditionalFormatting>
  <conditionalFormatting sqref="AD739">
    <cfRule type="expression" priority="699" aboveAverage="0" equalAverage="0" bottom="0" percent="0" rank="0" text="" dxfId="697">
      <formula>MOD(ROW(),2)=0</formula>
    </cfRule>
  </conditionalFormatting>
  <conditionalFormatting sqref="AD740">
    <cfRule type="expression" priority="700" aboveAverage="0" equalAverage="0" bottom="0" percent="0" rank="0" text="" dxfId="698">
      <formula>MOD(ROW(),2)=0</formula>
    </cfRule>
  </conditionalFormatting>
  <conditionalFormatting sqref="AD741">
    <cfRule type="expression" priority="701" aboveAverage="0" equalAverage="0" bottom="0" percent="0" rank="0" text="" dxfId="699">
      <formula>MOD(ROW(),2)=0</formula>
    </cfRule>
  </conditionalFormatting>
  <conditionalFormatting sqref="AD742">
    <cfRule type="expression" priority="702" aboveAverage="0" equalAverage="0" bottom="0" percent="0" rank="0" text="" dxfId="700">
      <formula>MOD(ROW(),2)=0</formula>
    </cfRule>
  </conditionalFormatting>
  <conditionalFormatting sqref="AD743">
    <cfRule type="expression" priority="703" aboveAverage="0" equalAverage="0" bottom="0" percent="0" rank="0" text="" dxfId="701">
      <formula>MOD(ROW(),2)=0</formula>
    </cfRule>
  </conditionalFormatting>
  <conditionalFormatting sqref="AD744">
    <cfRule type="expression" priority="704" aboveAverage="0" equalAverage="0" bottom="0" percent="0" rank="0" text="" dxfId="702">
      <formula>MOD(ROW(),2)=0</formula>
    </cfRule>
  </conditionalFormatting>
  <conditionalFormatting sqref="AD745">
    <cfRule type="expression" priority="705" aboveAverage="0" equalAverage="0" bottom="0" percent="0" rank="0" text="" dxfId="703">
      <formula>MOD(ROW(),2)=0</formula>
    </cfRule>
  </conditionalFormatting>
  <conditionalFormatting sqref="AD746">
    <cfRule type="expression" priority="706" aboveAverage="0" equalAverage="0" bottom="0" percent="0" rank="0" text="" dxfId="704">
      <formula>MOD(ROW(),2)=0</formula>
    </cfRule>
  </conditionalFormatting>
  <conditionalFormatting sqref="AD747">
    <cfRule type="expression" priority="707" aboveAverage="0" equalAverage="0" bottom="0" percent="0" rank="0" text="" dxfId="705">
      <formula>MOD(ROW(),2)=0</formula>
    </cfRule>
  </conditionalFormatting>
  <conditionalFormatting sqref="AD748">
    <cfRule type="expression" priority="708" aboveAverage="0" equalAverage="0" bottom="0" percent="0" rank="0" text="" dxfId="706">
      <formula>MOD(ROW(),2)=0</formula>
    </cfRule>
  </conditionalFormatting>
  <conditionalFormatting sqref="AD749">
    <cfRule type="expression" priority="709" aboveAverage="0" equalAverage="0" bottom="0" percent="0" rank="0" text="" dxfId="707">
      <formula>MOD(ROW(),2)=0</formula>
    </cfRule>
  </conditionalFormatting>
  <conditionalFormatting sqref="AD750">
    <cfRule type="expression" priority="710" aboveAverage="0" equalAverage="0" bottom="0" percent="0" rank="0" text="" dxfId="708">
      <formula>MOD(ROW(),2)=0</formula>
    </cfRule>
  </conditionalFormatting>
  <conditionalFormatting sqref="AD751">
    <cfRule type="expression" priority="711" aboveAverage="0" equalAverage="0" bottom="0" percent="0" rank="0" text="" dxfId="709">
      <formula>MOD(ROW(),2)=0</formula>
    </cfRule>
  </conditionalFormatting>
  <conditionalFormatting sqref="AD752">
    <cfRule type="expression" priority="712" aboveAverage="0" equalAverage="0" bottom="0" percent="0" rank="0" text="" dxfId="710">
      <formula>MOD(ROW(),2)=0</formula>
    </cfRule>
  </conditionalFormatting>
  <conditionalFormatting sqref="AD753">
    <cfRule type="expression" priority="713" aboveAverage="0" equalAverage="0" bottom="0" percent="0" rank="0" text="" dxfId="711">
      <formula>MOD(ROW(),2)=0</formula>
    </cfRule>
  </conditionalFormatting>
  <conditionalFormatting sqref="AD754">
    <cfRule type="expression" priority="714" aboveAverage="0" equalAverage="0" bottom="0" percent="0" rank="0" text="" dxfId="712">
      <formula>MOD(ROW(),2)=0</formula>
    </cfRule>
  </conditionalFormatting>
  <conditionalFormatting sqref="AD755">
    <cfRule type="expression" priority="715" aboveAverage="0" equalAverage="0" bottom="0" percent="0" rank="0" text="" dxfId="713">
      <formula>MOD(ROW(),2)=0</formula>
    </cfRule>
  </conditionalFormatting>
  <conditionalFormatting sqref="AD756">
    <cfRule type="expression" priority="716" aboveAverage="0" equalAverage="0" bottom="0" percent="0" rank="0" text="" dxfId="714">
      <formula>MOD(ROW(),2)=0</formula>
    </cfRule>
  </conditionalFormatting>
  <conditionalFormatting sqref="AD757">
    <cfRule type="expression" priority="717" aboveAverage="0" equalAverage="0" bottom="0" percent="0" rank="0" text="" dxfId="715">
      <formula>MOD(ROW(),2)=0</formula>
    </cfRule>
  </conditionalFormatting>
  <conditionalFormatting sqref="AD758">
    <cfRule type="expression" priority="718" aboveAverage="0" equalAverage="0" bottom="0" percent="0" rank="0" text="" dxfId="716">
      <formula>MOD(ROW(),2)=0</formula>
    </cfRule>
  </conditionalFormatting>
  <conditionalFormatting sqref="AD759">
    <cfRule type="expression" priority="719" aboveAverage="0" equalAverage="0" bottom="0" percent="0" rank="0" text="" dxfId="717">
      <formula>MOD(ROW(),2)=0</formula>
    </cfRule>
  </conditionalFormatting>
  <conditionalFormatting sqref="AD760">
    <cfRule type="expression" priority="720" aboveAverage="0" equalAverage="0" bottom="0" percent="0" rank="0" text="" dxfId="718">
      <formula>MOD(ROW(),2)=0</formula>
    </cfRule>
  </conditionalFormatting>
  <conditionalFormatting sqref="AD761">
    <cfRule type="expression" priority="721" aboveAverage="0" equalAverage="0" bottom="0" percent="0" rank="0" text="" dxfId="719">
      <formula>MOD(ROW(),2)=0</formula>
    </cfRule>
  </conditionalFormatting>
  <conditionalFormatting sqref="AD762">
    <cfRule type="expression" priority="722" aboveAverage="0" equalAverage="0" bottom="0" percent="0" rank="0" text="" dxfId="720">
      <formula>MOD(ROW(),2)=0</formula>
    </cfRule>
  </conditionalFormatting>
  <conditionalFormatting sqref="AD763">
    <cfRule type="expression" priority="723" aboveAverage="0" equalAverage="0" bottom="0" percent="0" rank="0" text="" dxfId="721">
      <formula>MOD(ROW(),2)=0</formula>
    </cfRule>
  </conditionalFormatting>
  <conditionalFormatting sqref="AD764">
    <cfRule type="expression" priority="724" aboveAverage="0" equalAverage="0" bottom="0" percent="0" rank="0" text="" dxfId="722">
      <formula>MOD(ROW(),2)=0</formula>
    </cfRule>
  </conditionalFormatting>
  <conditionalFormatting sqref="AD765">
    <cfRule type="expression" priority="725" aboveAverage="0" equalAverage="0" bottom="0" percent="0" rank="0" text="" dxfId="723">
      <formula>MOD(ROW(),2)=0</formula>
    </cfRule>
  </conditionalFormatting>
  <conditionalFormatting sqref="AD766">
    <cfRule type="expression" priority="726" aboveAverage="0" equalAverage="0" bottom="0" percent="0" rank="0" text="" dxfId="724">
      <formula>MOD(ROW(),2)=0</formula>
    </cfRule>
  </conditionalFormatting>
  <conditionalFormatting sqref="AD767">
    <cfRule type="expression" priority="727" aboveAverage="0" equalAverage="0" bottom="0" percent="0" rank="0" text="" dxfId="725">
      <formula>MOD(ROW(),2)=0</formula>
    </cfRule>
  </conditionalFormatting>
  <conditionalFormatting sqref="AD768">
    <cfRule type="expression" priority="728" aboveAverage="0" equalAverage="0" bottom="0" percent="0" rank="0" text="" dxfId="726">
      <formula>MOD(ROW(),2)=0</formula>
    </cfRule>
  </conditionalFormatting>
  <conditionalFormatting sqref="AD769">
    <cfRule type="expression" priority="729" aboveAverage="0" equalAverage="0" bottom="0" percent="0" rank="0" text="" dxfId="727">
      <formula>MOD(ROW(),2)=0</formula>
    </cfRule>
  </conditionalFormatting>
  <conditionalFormatting sqref="AD770">
    <cfRule type="expression" priority="730" aboveAverage="0" equalAverage="0" bottom="0" percent="0" rank="0" text="" dxfId="728">
      <formula>MOD(ROW(),2)=0</formula>
    </cfRule>
  </conditionalFormatting>
  <conditionalFormatting sqref="AD771">
    <cfRule type="expression" priority="731" aboveAverage="0" equalAverage="0" bottom="0" percent="0" rank="0" text="" dxfId="729">
      <formula>MOD(ROW(),2)=0</formula>
    </cfRule>
  </conditionalFormatting>
  <conditionalFormatting sqref="AD772">
    <cfRule type="expression" priority="732" aboveAverage="0" equalAverage="0" bottom="0" percent="0" rank="0" text="" dxfId="730">
      <formula>MOD(ROW(),2)=0</formula>
    </cfRule>
  </conditionalFormatting>
  <conditionalFormatting sqref="AD773">
    <cfRule type="expression" priority="733" aboveAverage="0" equalAverage="0" bottom="0" percent="0" rank="0" text="" dxfId="731">
      <formula>MOD(ROW(),2)=0</formula>
    </cfRule>
  </conditionalFormatting>
  <conditionalFormatting sqref="AD774">
    <cfRule type="expression" priority="734" aboveAverage="0" equalAverage="0" bottom="0" percent="0" rank="0" text="" dxfId="732">
      <formula>MOD(ROW(),2)=0</formula>
    </cfRule>
  </conditionalFormatting>
  <conditionalFormatting sqref="AD775">
    <cfRule type="expression" priority="735" aboveAverage="0" equalAverage="0" bottom="0" percent="0" rank="0" text="" dxfId="733">
      <formula>MOD(ROW(),2)=0</formula>
    </cfRule>
  </conditionalFormatting>
  <conditionalFormatting sqref="AD776">
    <cfRule type="expression" priority="736" aboveAverage="0" equalAverage="0" bottom="0" percent="0" rank="0" text="" dxfId="734">
      <formula>MOD(ROW(),2)=0</formula>
    </cfRule>
  </conditionalFormatting>
  <conditionalFormatting sqref="AD777">
    <cfRule type="expression" priority="737" aboveAverage="0" equalAverage="0" bottom="0" percent="0" rank="0" text="" dxfId="735">
      <formula>MOD(ROW(),2)=0</formula>
    </cfRule>
  </conditionalFormatting>
  <conditionalFormatting sqref="AD778">
    <cfRule type="expression" priority="738" aboveAverage="0" equalAverage="0" bottom="0" percent="0" rank="0" text="" dxfId="736">
      <formula>MOD(ROW(),2)=0</formula>
    </cfRule>
  </conditionalFormatting>
  <conditionalFormatting sqref="AD779">
    <cfRule type="expression" priority="739" aboveAverage="0" equalAverage="0" bottom="0" percent="0" rank="0" text="" dxfId="737">
      <formula>MOD(ROW(),2)=0</formula>
    </cfRule>
  </conditionalFormatting>
  <conditionalFormatting sqref="AD780">
    <cfRule type="expression" priority="740" aboveAverage="0" equalAverage="0" bottom="0" percent="0" rank="0" text="" dxfId="738">
      <formula>MOD(ROW(),2)=0</formula>
    </cfRule>
  </conditionalFormatting>
  <conditionalFormatting sqref="AD781">
    <cfRule type="expression" priority="741" aboveAverage="0" equalAverage="0" bottom="0" percent="0" rank="0" text="" dxfId="739">
      <formula>MOD(ROW(),2)=0</formula>
    </cfRule>
  </conditionalFormatting>
  <conditionalFormatting sqref="AD782">
    <cfRule type="expression" priority="742" aboveAverage="0" equalAverage="0" bottom="0" percent="0" rank="0" text="" dxfId="740">
      <formula>MOD(ROW(),2)=0</formula>
    </cfRule>
  </conditionalFormatting>
  <conditionalFormatting sqref="AD783">
    <cfRule type="expression" priority="743" aboveAverage="0" equalAverage="0" bottom="0" percent="0" rank="0" text="" dxfId="741">
      <formula>MOD(ROW(),2)=0</formula>
    </cfRule>
  </conditionalFormatting>
  <conditionalFormatting sqref="AD784">
    <cfRule type="expression" priority="744" aboveAverage="0" equalAverage="0" bottom="0" percent="0" rank="0" text="" dxfId="742">
      <formula>MOD(ROW(),2)=0</formula>
    </cfRule>
  </conditionalFormatting>
  <conditionalFormatting sqref="AD785">
    <cfRule type="expression" priority="745" aboveAverage="0" equalAverage="0" bottom="0" percent="0" rank="0" text="" dxfId="743">
      <formula>MOD(ROW(),2)=0</formula>
    </cfRule>
  </conditionalFormatting>
  <conditionalFormatting sqref="AD786">
    <cfRule type="expression" priority="746" aboveAverage="0" equalAverage="0" bottom="0" percent="0" rank="0" text="" dxfId="744">
      <formula>MOD(ROW(),2)=0</formula>
    </cfRule>
  </conditionalFormatting>
  <conditionalFormatting sqref="AD787">
    <cfRule type="expression" priority="747" aboveAverage="0" equalAverage="0" bottom="0" percent="0" rank="0" text="" dxfId="745">
      <formula>MOD(ROW(),2)=0</formula>
    </cfRule>
  </conditionalFormatting>
  <conditionalFormatting sqref="AD788">
    <cfRule type="expression" priority="748" aboveAverage="0" equalAverage="0" bottom="0" percent="0" rank="0" text="" dxfId="746">
      <formula>MOD(ROW(),2)=0</formula>
    </cfRule>
  </conditionalFormatting>
  <conditionalFormatting sqref="AD789">
    <cfRule type="expression" priority="749" aboveAverage="0" equalAverage="0" bottom="0" percent="0" rank="0" text="" dxfId="747">
      <formula>MOD(ROW(),2)=0</formula>
    </cfRule>
  </conditionalFormatting>
  <conditionalFormatting sqref="AD790">
    <cfRule type="expression" priority="750" aboveAverage="0" equalAverage="0" bottom="0" percent="0" rank="0" text="" dxfId="748">
      <formula>MOD(ROW(),2)=0</formula>
    </cfRule>
  </conditionalFormatting>
  <conditionalFormatting sqref="AD791">
    <cfRule type="expression" priority="751" aboveAverage="0" equalAverage="0" bottom="0" percent="0" rank="0" text="" dxfId="749">
      <formula>MOD(ROW(),2)=0</formula>
    </cfRule>
  </conditionalFormatting>
  <conditionalFormatting sqref="AD792">
    <cfRule type="expression" priority="752" aboveAverage="0" equalAverage="0" bottom="0" percent="0" rank="0" text="" dxfId="750">
      <formula>MOD(ROW(),2)=0</formula>
    </cfRule>
  </conditionalFormatting>
  <conditionalFormatting sqref="AD793">
    <cfRule type="expression" priority="753" aboveAverage="0" equalAverage="0" bottom="0" percent="0" rank="0" text="" dxfId="751">
      <formula>MOD(ROW(),2)=0</formula>
    </cfRule>
  </conditionalFormatting>
  <conditionalFormatting sqref="AD794">
    <cfRule type="expression" priority="754" aboveAverage="0" equalAverage="0" bottom="0" percent="0" rank="0" text="" dxfId="752">
      <formula>MOD(ROW(),2)=0</formula>
    </cfRule>
  </conditionalFormatting>
  <conditionalFormatting sqref="AD795">
    <cfRule type="expression" priority="755" aboveAverage="0" equalAverage="0" bottom="0" percent="0" rank="0" text="" dxfId="753">
      <formula>MOD(ROW(),2)=0</formula>
    </cfRule>
  </conditionalFormatting>
  <conditionalFormatting sqref="AD796">
    <cfRule type="expression" priority="756" aboveAverage="0" equalAverage="0" bottom="0" percent="0" rank="0" text="" dxfId="754">
      <formula>MOD(ROW(),2)=0</formula>
    </cfRule>
  </conditionalFormatting>
  <conditionalFormatting sqref="AD797">
    <cfRule type="expression" priority="757" aboveAverage="0" equalAverage="0" bottom="0" percent="0" rank="0" text="" dxfId="755">
      <formula>MOD(ROW(),2)=0</formula>
    </cfRule>
  </conditionalFormatting>
  <conditionalFormatting sqref="AD798">
    <cfRule type="expression" priority="758" aboveAverage="0" equalAverage="0" bottom="0" percent="0" rank="0" text="" dxfId="756">
      <formula>MOD(ROW(),2)=0</formula>
    </cfRule>
  </conditionalFormatting>
  <conditionalFormatting sqref="AD799">
    <cfRule type="expression" priority="759" aboveAverage="0" equalAverage="0" bottom="0" percent="0" rank="0" text="" dxfId="757">
      <formula>MOD(ROW(),2)=0</formula>
    </cfRule>
  </conditionalFormatting>
  <conditionalFormatting sqref="AD800">
    <cfRule type="expression" priority="760" aboveAverage="0" equalAverage="0" bottom="0" percent="0" rank="0" text="" dxfId="758">
      <formula>MOD(ROW(),2)=0</formula>
    </cfRule>
  </conditionalFormatting>
  <conditionalFormatting sqref="AD801">
    <cfRule type="expression" priority="761" aboveAverage="0" equalAverage="0" bottom="0" percent="0" rank="0" text="" dxfId="759">
      <formula>MOD(ROW(),2)=0</formula>
    </cfRule>
  </conditionalFormatting>
  <conditionalFormatting sqref="AD802">
    <cfRule type="expression" priority="762" aboveAverage="0" equalAverage="0" bottom="0" percent="0" rank="0" text="" dxfId="760">
      <formula>MOD(ROW(),2)=0</formula>
    </cfRule>
  </conditionalFormatting>
  <conditionalFormatting sqref="AD803">
    <cfRule type="expression" priority="763" aboveAverage="0" equalAverage="0" bottom="0" percent="0" rank="0" text="" dxfId="761">
      <formula>MOD(ROW(),2)=0</formula>
    </cfRule>
  </conditionalFormatting>
  <conditionalFormatting sqref="AD804">
    <cfRule type="expression" priority="764" aboveAverage="0" equalAverage="0" bottom="0" percent="0" rank="0" text="" dxfId="762">
      <formula>MOD(ROW(),2)=0</formula>
    </cfRule>
  </conditionalFormatting>
  <conditionalFormatting sqref="AD805">
    <cfRule type="expression" priority="765" aboveAverage="0" equalAverage="0" bottom="0" percent="0" rank="0" text="" dxfId="763">
      <formula>MOD(ROW(),2)=0</formula>
    </cfRule>
  </conditionalFormatting>
  <conditionalFormatting sqref="AD806">
    <cfRule type="expression" priority="766" aboveAverage="0" equalAverage="0" bottom="0" percent="0" rank="0" text="" dxfId="764">
      <formula>MOD(ROW(),2)=0</formula>
    </cfRule>
  </conditionalFormatting>
  <conditionalFormatting sqref="AD807">
    <cfRule type="expression" priority="767" aboveAverage="0" equalAverage="0" bottom="0" percent="0" rank="0" text="" dxfId="765">
      <formula>MOD(ROW(),2)=0</formula>
    </cfRule>
  </conditionalFormatting>
  <conditionalFormatting sqref="AD808">
    <cfRule type="expression" priority="768" aboveAverage="0" equalAverage="0" bottom="0" percent="0" rank="0" text="" dxfId="766">
      <formula>MOD(ROW(),2)=0</formula>
    </cfRule>
  </conditionalFormatting>
  <conditionalFormatting sqref="AD809">
    <cfRule type="expression" priority="769" aboveAverage="0" equalAverage="0" bottom="0" percent="0" rank="0" text="" dxfId="767">
      <formula>MOD(ROW(),2)=0</formula>
    </cfRule>
  </conditionalFormatting>
  <conditionalFormatting sqref="AD810">
    <cfRule type="expression" priority="770" aboveAverage="0" equalAverage="0" bottom="0" percent="0" rank="0" text="" dxfId="768">
      <formula>MOD(ROW(),2)=0</formula>
    </cfRule>
  </conditionalFormatting>
  <conditionalFormatting sqref="AD811">
    <cfRule type="expression" priority="771" aboveAverage="0" equalAverage="0" bottom="0" percent="0" rank="0" text="" dxfId="769">
      <formula>MOD(ROW(),2)=0</formula>
    </cfRule>
  </conditionalFormatting>
  <conditionalFormatting sqref="AD812">
    <cfRule type="expression" priority="772" aboveAverage="0" equalAverage="0" bottom="0" percent="0" rank="0" text="" dxfId="770">
      <formula>MOD(ROW(),2)=0</formula>
    </cfRule>
  </conditionalFormatting>
  <conditionalFormatting sqref="AD813">
    <cfRule type="expression" priority="773" aboveAverage="0" equalAverage="0" bottom="0" percent="0" rank="0" text="" dxfId="771">
      <formula>MOD(ROW(),2)=0</formula>
    </cfRule>
  </conditionalFormatting>
  <conditionalFormatting sqref="AD814">
    <cfRule type="expression" priority="774" aboveAverage="0" equalAverage="0" bottom="0" percent="0" rank="0" text="" dxfId="772">
      <formula>MOD(ROW(),2)=0</formula>
    </cfRule>
  </conditionalFormatting>
  <conditionalFormatting sqref="AD815">
    <cfRule type="expression" priority="775" aboveAverage="0" equalAverage="0" bottom="0" percent="0" rank="0" text="" dxfId="773">
      <formula>MOD(ROW(),2)=0</formula>
    </cfRule>
  </conditionalFormatting>
  <conditionalFormatting sqref="AD816">
    <cfRule type="expression" priority="776" aboveAverage="0" equalAverage="0" bottom="0" percent="0" rank="0" text="" dxfId="774">
      <formula>MOD(ROW(),2)=0</formula>
    </cfRule>
  </conditionalFormatting>
  <conditionalFormatting sqref="AD817">
    <cfRule type="expression" priority="777" aboveAverage="0" equalAverage="0" bottom="0" percent="0" rank="0" text="" dxfId="775">
      <formula>MOD(ROW(),2)=0</formula>
    </cfRule>
  </conditionalFormatting>
  <conditionalFormatting sqref="AD818">
    <cfRule type="expression" priority="778" aboveAverage="0" equalAverage="0" bottom="0" percent="0" rank="0" text="" dxfId="776">
      <formula>MOD(ROW(),2)=0</formula>
    </cfRule>
  </conditionalFormatting>
  <conditionalFormatting sqref="AD819">
    <cfRule type="expression" priority="779" aboveAverage="0" equalAverage="0" bottom="0" percent="0" rank="0" text="" dxfId="777">
      <formula>MOD(ROW(),2)=0</formula>
    </cfRule>
  </conditionalFormatting>
  <conditionalFormatting sqref="AD820">
    <cfRule type="expression" priority="780" aboveAverage="0" equalAverage="0" bottom="0" percent="0" rank="0" text="" dxfId="778">
      <formula>MOD(ROW(),2)=0</formula>
    </cfRule>
  </conditionalFormatting>
  <conditionalFormatting sqref="AD821">
    <cfRule type="expression" priority="781" aboveAverage="0" equalAverage="0" bottom="0" percent="0" rank="0" text="" dxfId="779">
      <formula>MOD(ROW(),2)=0</formula>
    </cfRule>
  </conditionalFormatting>
  <conditionalFormatting sqref="AD822">
    <cfRule type="expression" priority="782" aboveAverage="0" equalAverage="0" bottom="0" percent="0" rank="0" text="" dxfId="780">
      <formula>MOD(ROW(),2)=0</formula>
    </cfRule>
  </conditionalFormatting>
  <conditionalFormatting sqref="AD823">
    <cfRule type="expression" priority="783" aboveAverage="0" equalAverage="0" bottom="0" percent="0" rank="0" text="" dxfId="781">
      <formula>MOD(ROW(),2)=0</formula>
    </cfRule>
  </conditionalFormatting>
  <conditionalFormatting sqref="AD824">
    <cfRule type="expression" priority="784" aboveAverage="0" equalAverage="0" bottom="0" percent="0" rank="0" text="" dxfId="782">
      <formula>MOD(ROW(),2)=0</formula>
    </cfRule>
  </conditionalFormatting>
  <conditionalFormatting sqref="AD825">
    <cfRule type="expression" priority="785" aboveAverage="0" equalAverage="0" bottom="0" percent="0" rank="0" text="" dxfId="783">
      <formula>MOD(ROW(),2)=0</formula>
    </cfRule>
  </conditionalFormatting>
  <conditionalFormatting sqref="AD826">
    <cfRule type="expression" priority="786" aboveAverage="0" equalAverage="0" bottom="0" percent="0" rank="0" text="" dxfId="784">
      <formula>MOD(ROW(),2)=0</formula>
    </cfRule>
  </conditionalFormatting>
  <conditionalFormatting sqref="AD827">
    <cfRule type="expression" priority="787" aboveAverage="0" equalAverage="0" bottom="0" percent="0" rank="0" text="" dxfId="785">
      <formula>MOD(ROW(),2)=0</formula>
    </cfRule>
  </conditionalFormatting>
  <conditionalFormatting sqref="AD828">
    <cfRule type="expression" priority="788" aboveAverage="0" equalAverage="0" bottom="0" percent="0" rank="0" text="" dxfId="786">
      <formula>MOD(ROW(),2)=0</formula>
    </cfRule>
  </conditionalFormatting>
  <conditionalFormatting sqref="AD829">
    <cfRule type="expression" priority="789" aboveAverage="0" equalAverage="0" bottom="0" percent="0" rank="0" text="" dxfId="787">
      <formula>MOD(ROW(),2)=0</formula>
    </cfRule>
  </conditionalFormatting>
  <conditionalFormatting sqref="AD830">
    <cfRule type="expression" priority="790" aboveAverage="0" equalAverage="0" bottom="0" percent="0" rank="0" text="" dxfId="788">
      <formula>MOD(ROW(),2)=0</formula>
    </cfRule>
  </conditionalFormatting>
  <conditionalFormatting sqref="AD831">
    <cfRule type="expression" priority="791" aboveAverage="0" equalAverage="0" bottom="0" percent="0" rank="0" text="" dxfId="789">
      <formula>MOD(ROW(),2)=0</formula>
    </cfRule>
  </conditionalFormatting>
  <conditionalFormatting sqref="AD832">
    <cfRule type="expression" priority="792" aboveAverage="0" equalAverage="0" bottom="0" percent="0" rank="0" text="" dxfId="790">
      <formula>MOD(ROW(),2)=0</formula>
    </cfRule>
  </conditionalFormatting>
  <conditionalFormatting sqref="AD833">
    <cfRule type="expression" priority="793" aboveAverage="0" equalAverage="0" bottom="0" percent="0" rank="0" text="" dxfId="791">
      <formula>MOD(ROW(),2)=0</formula>
    </cfRule>
  </conditionalFormatting>
  <conditionalFormatting sqref="AD834">
    <cfRule type="expression" priority="794" aboveAverage="0" equalAverage="0" bottom="0" percent="0" rank="0" text="" dxfId="792">
      <formula>MOD(ROW(),2)=0</formula>
    </cfRule>
  </conditionalFormatting>
  <conditionalFormatting sqref="AD835">
    <cfRule type="expression" priority="795" aboveAverage="0" equalAverage="0" bottom="0" percent="0" rank="0" text="" dxfId="793">
      <formula>MOD(ROW(),2)=0</formula>
    </cfRule>
  </conditionalFormatting>
  <conditionalFormatting sqref="AD836">
    <cfRule type="expression" priority="796" aboveAverage="0" equalAverage="0" bottom="0" percent="0" rank="0" text="" dxfId="794">
      <formula>MOD(ROW(),2)=0</formula>
    </cfRule>
  </conditionalFormatting>
  <conditionalFormatting sqref="AD837">
    <cfRule type="expression" priority="797" aboveAverage="0" equalAverage="0" bottom="0" percent="0" rank="0" text="" dxfId="795">
      <formula>MOD(ROW(),2)=0</formula>
    </cfRule>
  </conditionalFormatting>
  <conditionalFormatting sqref="AD838">
    <cfRule type="expression" priority="798" aboveAverage="0" equalAverage="0" bottom="0" percent="0" rank="0" text="" dxfId="796">
      <formula>MOD(ROW(),2)=0</formula>
    </cfRule>
  </conditionalFormatting>
  <conditionalFormatting sqref="AD839">
    <cfRule type="expression" priority="799" aboveAverage="0" equalAverage="0" bottom="0" percent="0" rank="0" text="" dxfId="797">
      <formula>MOD(ROW(),2)=0</formula>
    </cfRule>
  </conditionalFormatting>
  <conditionalFormatting sqref="AD840">
    <cfRule type="expression" priority="800" aboveAverage="0" equalAverage="0" bottom="0" percent="0" rank="0" text="" dxfId="798">
      <formula>MOD(ROW(),2)=0</formula>
    </cfRule>
  </conditionalFormatting>
  <conditionalFormatting sqref="AD841">
    <cfRule type="expression" priority="801" aboveAverage="0" equalAverage="0" bottom="0" percent="0" rank="0" text="" dxfId="799">
      <formula>MOD(ROW(),2)=0</formula>
    </cfRule>
  </conditionalFormatting>
  <conditionalFormatting sqref="AD842">
    <cfRule type="expression" priority="802" aboveAverage="0" equalAverage="0" bottom="0" percent="0" rank="0" text="" dxfId="800">
      <formula>MOD(ROW(),2)=0</formula>
    </cfRule>
  </conditionalFormatting>
  <conditionalFormatting sqref="AD843">
    <cfRule type="expression" priority="803" aboveAverage="0" equalAverage="0" bottom="0" percent="0" rank="0" text="" dxfId="801">
      <formula>MOD(ROW(),2)=0</formula>
    </cfRule>
  </conditionalFormatting>
  <conditionalFormatting sqref="AD844">
    <cfRule type="expression" priority="804" aboveAverage="0" equalAverage="0" bottom="0" percent="0" rank="0" text="" dxfId="802">
      <formula>MOD(ROW(),2)=0</formula>
    </cfRule>
  </conditionalFormatting>
  <conditionalFormatting sqref="AD845">
    <cfRule type="expression" priority="805" aboveAverage="0" equalAverage="0" bottom="0" percent="0" rank="0" text="" dxfId="803">
      <formula>MOD(ROW(),2)=0</formula>
    </cfRule>
  </conditionalFormatting>
  <conditionalFormatting sqref="AD846">
    <cfRule type="expression" priority="806" aboveAverage="0" equalAverage="0" bottom="0" percent="0" rank="0" text="" dxfId="804">
      <formula>MOD(ROW(),2)=0</formula>
    </cfRule>
  </conditionalFormatting>
  <conditionalFormatting sqref="AD847">
    <cfRule type="expression" priority="807" aboveAverage="0" equalAverage="0" bottom="0" percent="0" rank="0" text="" dxfId="805">
      <formula>MOD(ROW(),2)=0</formula>
    </cfRule>
  </conditionalFormatting>
  <conditionalFormatting sqref="AD848">
    <cfRule type="expression" priority="808" aboveAverage="0" equalAverage="0" bottom="0" percent="0" rank="0" text="" dxfId="806">
      <formula>MOD(ROW(),2)=0</formula>
    </cfRule>
  </conditionalFormatting>
  <conditionalFormatting sqref="AD849">
    <cfRule type="expression" priority="809" aboveAverage="0" equalAverage="0" bottom="0" percent="0" rank="0" text="" dxfId="807">
      <formula>MOD(ROW(),2)=0</formula>
    </cfRule>
  </conditionalFormatting>
  <conditionalFormatting sqref="AD850">
    <cfRule type="expression" priority="810" aboveAverage="0" equalAverage="0" bottom="0" percent="0" rank="0" text="" dxfId="808">
      <formula>MOD(ROW(),2)=0</formula>
    </cfRule>
  </conditionalFormatting>
  <conditionalFormatting sqref="AD851">
    <cfRule type="expression" priority="811" aboveAverage="0" equalAverage="0" bottom="0" percent="0" rank="0" text="" dxfId="809">
      <formula>MOD(ROW(),2)=0</formula>
    </cfRule>
  </conditionalFormatting>
  <conditionalFormatting sqref="AD852">
    <cfRule type="expression" priority="812" aboveAverage="0" equalAverage="0" bottom="0" percent="0" rank="0" text="" dxfId="810">
      <formula>MOD(ROW(),2)=0</formula>
    </cfRule>
  </conditionalFormatting>
  <conditionalFormatting sqref="AD853">
    <cfRule type="expression" priority="813" aboveAverage="0" equalAverage="0" bottom="0" percent="0" rank="0" text="" dxfId="811">
      <formula>MOD(ROW(),2)=0</formula>
    </cfRule>
  </conditionalFormatting>
  <conditionalFormatting sqref="AD854">
    <cfRule type="expression" priority="814" aboveAverage="0" equalAverage="0" bottom="0" percent="0" rank="0" text="" dxfId="812">
      <formula>MOD(ROW(),2)=0</formula>
    </cfRule>
  </conditionalFormatting>
  <conditionalFormatting sqref="AD855">
    <cfRule type="expression" priority="815" aboveAverage="0" equalAverage="0" bottom="0" percent="0" rank="0" text="" dxfId="813">
      <formula>MOD(ROW(),2)=0</formula>
    </cfRule>
  </conditionalFormatting>
  <conditionalFormatting sqref="AD856">
    <cfRule type="expression" priority="816" aboveAverage="0" equalAverage="0" bottom="0" percent="0" rank="0" text="" dxfId="814">
      <formula>MOD(ROW(),2)=0</formula>
    </cfRule>
  </conditionalFormatting>
  <conditionalFormatting sqref="AD857">
    <cfRule type="expression" priority="817" aboveAverage="0" equalAverage="0" bottom="0" percent="0" rank="0" text="" dxfId="815">
      <formula>MOD(ROW(),2)=0</formula>
    </cfRule>
  </conditionalFormatting>
  <conditionalFormatting sqref="AD858">
    <cfRule type="expression" priority="818" aboveAverage="0" equalAverage="0" bottom="0" percent="0" rank="0" text="" dxfId="816">
      <formula>MOD(ROW(),2)=0</formula>
    </cfRule>
  </conditionalFormatting>
  <conditionalFormatting sqref="AD859">
    <cfRule type="expression" priority="819" aboveAverage="0" equalAverage="0" bottom="0" percent="0" rank="0" text="" dxfId="817">
      <formula>MOD(ROW(),2)=0</formula>
    </cfRule>
  </conditionalFormatting>
  <conditionalFormatting sqref="AD860">
    <cfRule type="expression" priority="820" aboveAverage="0" equalAverage="0" bottom="0" percent="0" rank="0" text="" dxfId="818">
      <formula>MOD(ROW(),2)=0</formula>
    </cfRule>
  </conditionalFormatting>
  <conditionalFormatting sqref="AD861">
    <cfRule type="expression" priority="821" aboveAverage="0" equalAverage="0" bottom="0" percent="0" rank="0" text="" dxfId="819">
      <formula>MOD(ROW(),2)=0</formula>
    </cfRule>
  </conditionalFormatting>
  <conditionalFormatting sqref="AD862">
    <cfRule type="expression" priority="822" aboveAverage="0" equalAverage="0" bottom="0" percent="0" rank="0" text="" dxfId="820">
      <formula>MOD(ROW(),2)=0</formula>
    </cfRule>
  </conditionalFormatting>
  <conditionalFormatting sqref="AD863">
    <cfRule type="expression" priority="823" aboveAverage="0" equalAverage="0" bottom="0" percent="0" rank="0" text="" dxfId="821">
      <formula>MOD(ROW(),2)=0</formula>
    </cfRule>
  </conditionalFormatting>
  <conditionalFormatting sqref="AD864">
    <cfRule type="expression" priority="824" aboveAverage="0" equalAverage="0" bottom="0" percent="0" rank="0" text="" dxfId="822">
      <formula>MOD(ROW(),2)=0</formula>
    </cfRule>
  </conditionalFormatting>
  <conditionalFormatting sqref="AD865">
    <cfRule type="expression" priority="825" aboveAverage="0" equalAverage="0" bottom="0" percent="0" rank="0" text="" dxfId="823">
      <formula>MOD(ROW(),2)=0</formula>
    </cfRule>
  </conditionalFormatting>
  <conditionalFormatting sqref="AD866">
    <cfRule type="expression" priority="826" aboveAverage="0" equalAverage="0" bottom="0" percent="0" rank="0" text="" dxfId="824">
      <formula>MOD(ROW(),2)=0</formula>
    </cfRule>
  </conditionalFormatting>
  <conditionalFormatting sqref="AD867">
    <cfRule type="expression" priority="827" aboveAverage="0" equalAverage="0" bottom="0" percent="0" rank="0" text="" dxfId="825">
      <formula>MOD(ROW(),2)=0</formula>
    </cfRule>
  </conditionalFormatting>
  <conditionalFormatting sqref="AD868">
    <cfRule type="expression" priority="828" aboveAverage="0" equalAverage="0" bottom="0" percent="0" rank="0" text="" dxfId="826">
      <formula>MOD(ROW(),2)=0</formula>
    </cfRule>
  </conditionalFormatting>
  <conditionalFormatting sqref="AD869">
    <cfRule type="expression" priority="829" aboveAverage="0" equalAverage="0" bottom="0" percent="0" rank="0" text="" dxfId="827">
      <formula>MOD(ROW(),2)=0</formula>
    </cfRule>
  </conditionalFormatting>
  <conditionalFormatting sqref="AD870">
    <cfRule type="expression" priority="830" aboveAverage="0" equalAverage="0" bottom="0" percent="0" rank="0" text="" dxfId="828">
      <formula>MOD(ROW(),2)=0</formula>
    </cfRule>
  </conditionalFormatting>
  <conditionalFormatting sqref="AD871">
    <cfRule type="expression" priority="831" aboveAverage="0" equalAverage="0" bottom="0" percent="0" rank="0" text="" dxfId="829">
      <formula>MOD(ROW(),2)=0</formula>
    </cfRule>
  </conditionalFormatting>
  <conditionalFormatting sqref="AD872">
    <cfRule type="expression" priority="832" aboveAverage="0" equalAverage="0" bottom="0" percent="0" rank="0" text="" dxfId="830">
      <formula>MOD(ROW(),2)=0</formula>
    </cfRule>
  </conditionalFormatting>
  <conditionalFormatting sqref="AD873">
    <cfRule type="expression" priority="833" aboveAverage="0" equalAverage="0" bottom="0" percent="0" rank="0" text="" dxfId="831">
      <formula>MOD(ROW(),2)=0</formula>
    </cfRule>
  </conditionalFormatting>
  <conditionalFormatting sqref="AD874">
    <cfRule type="expression" priority="834" aboveAverage="0" equalAverage="0" bottom="0" percent="0" rank="0" text="" dxfId="832">
      <formula>MOD(ROW(),2)=0</formula>
    </cfRule>
  </conditionalFormatting>
  <conditionalFormatting sqref="AD875">
    <cfRule type="expression" priority="835" aboveAverage="0" equalAverage="0" bottom="0" percent="0" rank="0" text="" dxfId="833">
      <formula>MOD(ROW(),2)=0</formula>
    </cfRule>
  </conditionalFormatting>
  <conditionalFormatting sqref="AD876">
    <cfRule type="expression" priority="836" aboveAverage="0" equalAverage="0" bottom="0" percent="0" rank="0" text="" dxfId="834">
      <formula>MOD(ROW(),2)=0</formula>
    </cfRule>
  </conditionalFormatting>
  <conditionalFormatting sqref="AD877">
    <cfRule type="expression" priority="837" aboveAverage="0" equalAverage="0" bottom="0" percent="0" rank="0" text="" dxfId="835">
      <formula>MOD(ROW(),2)=0</formula>
    </cfRule>
  </conditionalFormatting>
  <conditionalFormatting sqref="AD878">
    <cfRule type="expression" priority="838" aboveAverage="0" equalAverage="0" bottom="0" percent="0" rank="0" text="" dxfId="836">
      <formula>MOD(ROW(),2)=0</formula>
    </cfRule>
  </conditionalFormatting>
  <conditionalFormatting sqref="AD879">
    <cfRule type="expression" priority="839" aboveAverage="0" equalAverage="0" bottom="0" percent="0" rank="0" text="" dxfId="837">
      <formula>MOD(ROW(),2)=0</formula>
    </cfRule>
  </conditionalFormatting>
  <conditionalFormatting sqref="AD880">
    <cfRule type="expression" priority="840" aboveAverage="0" equalAverage="0" bottom="0" percent="0" rank="0" text="" dxfId="838">
      <formula>MOD(ROW(),2)=0</formula>
    </cfRule>
  </conditionalFormatting>
  <conditionalFormatting sqref="AD881">
    <cfRule type="expression" priority="841" aboveAverage="0" equalAverage="0" bottom="0" percent="0" rank="0" text="" dxfId="839">
      <formula>MOD(ROW(),2)=0</formula>
    </cfRule>
  </conditionalFormatting>
  <conditionalFormatting sqref="AD882">
    <cfRule type="expression" priority="842" aboveAverage="0" equalAverage="0" bottom="0" percent="0" rank="0" text="" dxfId="840">
      <formula>MOD(ROW(),2)=0</formula>
    </cfRule>
  </conditionalFormatting>
  <conditionalFormatting sqref="AD883">
    <cfRule type="expression" priority="843" aboveAverage="0" equalAverage="0" bottom="0" percent="0" rank="0" text="" dxfId="841">
      <formula>MOD(ROW(),2)=0</formula>
    </cfRule>
  </conditionalFormatting>
  <conditionalFormatting sqref="AD884">
    <cfRule type="expression" priority="844" aboveAverage="0" equalAverage="0" bottom="0" percent="0" rank="0" text="" dxfId="842">
      <formula>MOD(ROW(),2)=0</formula>
    </cfRule>
  </conditionalFormatting>
  <conditionalFormatting sqref="AD885">
    <cfRule type="expression" priority="845" aboveAverage="0" equalAverage="0" bottom="0" percent="0" rank="0" text="" dxfId="843">
      <formula>MOD(ROW(),2)=0</formula>
    </cfRule>
  </conditionalFormatting>
  <conditionalFormatting sqref="AD886">
    <cfRule type="expression" priority="846" aboveAverage="0" equalAverage="0" bottom="0" percent="0" rank="0" text="" dxfId="844">
      <formula>MOD(ROW(),2)=0</formula>
    </cfRule>
  </conditionalFormatting>
  <conditionalFormatting sqref="AD887">
    <cfRule type="expression" priority="847" aboveAverage="0" equalAverage="0" bottom="0" percent="0" rank="0" text="" dxfId="845">
      <formula>MOD(ROW(),2)=0</formula>
    </cfRule>
  </conditionalFormatting>
  <conditionalFormatting sqref="AD888">
    <cfRule type="expression" priority="848" aboveAverage="0" equalAverage="0" bottom="0" percent="0" rank="0" text="" dxfId="846">
      <formula>MOD(ROW(),2)=0</formula>
    </cfRule>
  </conditionalFormatting>
  <conditionalFormatting sqref="AD889">
    <cfRule type="expression" priority="849" aboveAverage="0" equalAverage="0" bottom="0" percent="0" rank="0" text="" dxfId="847">
      <formula>MOD(ROW(),2)=0</formula>
    </cfRule>
  </conditionalFormatting>
  <conditionalFormatting sqref="AD890">
    <cfRule type="expression" priority="850" aboveAverage="0" equalAverage="0" bottom="0" percent="0" rank="0" text="" dxfId="848">
      <formula>MOD(ROW(),2)=0</formula>
    </cfRule>
  </conditionalFormatting>
  <conditionalFormatting sqref="AD891">
    <cfRule type="expression" priority="851" aboveAverage="0" equalAverage="0" bottom="0" percent="0" rank="0" text="" dxfId="849">
      <formula>MOD(ROW(),2)=0</formula>
    </cfRule>
  </conditionalFormatting>
  <conditionalFormatting sqref="AD892">
    <cfRule type="expression" priority="852" aboveAverage="0" equalAverage="0" bottom="0" percent="0" rank="0" text="" dxfId="850">
      <formula>MOD(ROW(),2)=0</formula>
    </cfRule>
  </conditionalFormatting>
  <conditionalFormatting sqref="AD893">
    <cfRule type="expression" priority="853" aboveAverage="0" equalAverage="0" bottom="0" percent="0" rank="0" text="" dxfId="851">
      <formula>MOD(ROW(),2)=0</formula>
    </cfRule>
  </conditionalFormatting>
  <conditionalFormatting sqref="AD894">
    <cfRule type="expression" priority="854" aboveAverage="0" equalAverage="0" bottom="0" percent="0" rank="0" text="" dxfId="852">
      <formula>MOD(ROW(),2)=0</formula>
    </cfRule>
  </conditionalFormatting>
  <conditionalFormatting sqref="AD895">
    <cfRule type="expression" priority="855" aboveAverage="0" equalAverage="0" bottom="0" percent="0" rank="0" text="" dxfId="853">
      <formula>MOD(ROW(),2)=0</formula>
    </cfRule>
  </conditionalFormatting>
  <conditionalFormatting sqref="AD896">
    <cfRule type="expression" priority="856" aboveAverage="0" equalAverage="0" bottom="0" percent="0" rank="0" text="" dxfId="854">
      <formula>MOD(ROW(),2)=0</formula>
    </cfRule>
  </conditionalFormatting>
  <conditionalFormatting sqref="AD897">
    <cfRule type="expression" priority="857" aboveAverage="0" equalAverage="0" bottom="0" percent="0" rank="0" text="" dxfId="855">
      <formula>MOD(ROW(),2)=0</formula>
    </cfRule>
  </conditionalFormatting>
  <conditionalFormatting sqref="AD898">
    <cfRule type="expression" priority="858" aboveAverage="0" equalAverage="0" bottom="0" percent="0" rank="0" text="" dxfId="856">
      <formula>MOD(ROW(),2)=0</formula>
    </cfRule>
  </conditionalFormatting>
  <conditionalFormatting sqref="AD899">
    <cfRule type="expression" priority="859" aboveAverage="0" equalAverage="0" bottom="0" percent="0" rank="0" text="" dxfId="857">
      <formula>MOD(ROW(),2)=0</formula>
    </cfRule>
  </conditionalFormatting>
  <conditionalFormatting sqref="AD900">
    <cfRule type="expression" priority="860" aboveAverage="0" equalAverage="0" bottom="0" percent="0" rank="0" text="" dxfId="858">
      <formula>MOD(ROW(),2)=0</formula>
    </cfRule>
  </conditionalFormatting>
  <conditionalFormatting sqref="AD901">
    <cfRule type="expression" priority="861" aboveAverage="0" equalAverage="0" bottom="0" percent="0" rank="0" text="" dxfId="859">
      <formula>MOD(ROW(),2)=0</formula>
    </cfRule>
  </conditionalFormatting>
  <conditionalFormatting sqref="AD902">
    <cfRule type="expression" priority="862" aboveAverage="0" equalAverage="0" bottom="0" percent="0" rank="0" text="" dxfId="860">
      <formula>MOD(ROW(),2)=0</formula>
    </cfRule>
  </conditionalFormatting>
  <conditionalFormatting sqref="AD903">
    <cfRule type="expression" priority="863" aboveAverage="0" equalAverage="0" bottom="0" percent="0" rank="0" text="" dxfId="861">
      <formula>MOD(ROW(),2)=0</formula>
    </cfRule>
  </conditionalFormatting>
  <conditionalFormatting sqref="AD904">
    <cfRule type="expression" priority="864" aboveAverage="0" equalAverage="0" bottom="0" percent="0" rank="0" text="" dxfId="862">
      <formula>MOD(ROW(),2)=0</formula>
    </cfRule>
  </conditionalFormatting>
  <conditionalFormatting sqref="AD905">
    <cfRule type="expression" priority="865" aboveAverage="0" equalAverage="0" bottom="0" percent="0" rank="0" text="" dxfId="863">
      <formula>MOD(ROW(),2)=0</formula>
    </cfRule>
  </conditionalFormatting>
  <conditionalFormatting sqref="AD906">
    <cfRule type="expression" priority="866" aboveAverage="0" equalAverage="0" bottom="0" percent="0" rank="0" text="" dxfId="864">
      <formula>MOD(ROW(),2)=0</formula>
    </cfRule>
  </conditionalFormatting>
  <conditionalFormatting sqref="AD907">
    <cfRule type="expression" priority="867" aboveAverage="0" equalAverage="0" bottom="0" percent="0" rank="0" text="" dxfId="865">
      <formula>MOD(ROW(),2)=0</formula>
    </cfRule>
  </conditionalFormatting>
  <conditionalFormatting sqref="AD908">
    <cfRule type="expression" priority="868" aboveAverage="0" equalAverage="0" bottom="0" percent="0" rank="0" text="" dxfId="866">
      <formula>MOD(ROW(),2)=0</formula>
    </cfRule>
  </conditionalFormatting>
  <conditionalFormatting sqref="AD909">
    <cfRule type="expression" priority="869" aboveAverage="0" equalAverage="0" bottom="0" percent="0" rank="0" text="" dxfId="867">
      <formula>MOD(ROW(),2)=0</formula>
    </cfRule>
  </conditionalFormatting>
  <conditionalFormatting sqref="AD910">
    <cfRule type="expression" priority="870" aboveAverage="0" equalAverage="0" bottom="0" percent="0" rank="0" text="" dxfId="868">
      <formula>MOD(ROW(),2)=0</formula>
    </cfRule>
  </conditionalFormatting>
  <conditionalFormatting sqref="AD911">
    <cfRule type="expression" priority="871" aboveAverage="0" equalAverage="0" bottom="0" percent="0" rank="0" text="" dxfId="869">
      <formula>MOD(ROW(),2)=0</formula>
    </cfRule>
  </conditionalFormatting>
  <conditionalFormatting sqref="AD912">
    <cfRule type="expression" priority="872" aboveAverage="0" equalAverage="0" bottom="0" percent="0" rank="0" text="" dxfId="870">
      <formula>MOD(ROW(),2)=0</formula>
    </cfRule>
  </conditionalFormatting>
  <conditionalFormatting sqref="AD913">
    <cfRule type="expression" priority="873" aboveAverage="0" equalAverage="0" bottom="0" percent="0" rank="0" text="" dxfId="871">
      <formula>MOD(ROW(),2)=0</formula>
    </cfRule>
  </conditionalFormatting>
  <conditionalFormatting sqref="AD914">
    <cfRule type="expression" priority="874" aboveAverage="0" equalAverage="0" bottom="0" percent="0" rank="0" text="" dxfId="872">
      <formula>MOD(ROW(),2)=0</formula>
    </cfRule>
  </conditionalFormatting>
  <conditionalFormatting sqref="AD915">
    <cfRule type="expression" priority="875" aboveAverage="0" equalAverage="0" bottom="0" percent="0" rank="0" text="" dxfId="873">
      <formula>MOD(ROW(),2)=0</formula>
    </cfRule>
  </conditionalFormatting>
  <conditionalFormatting sqref="AD916">
    <cfRule type="expression" priority="876" aboveAverage="0" equalAverage="0" bottom="0" percent="0" rank="0" text="" dxfId="874">
      <formula>MOD(ROW(),2)=0</formula>
    </cfRule>
  </conditionalFormatting>
  <conditionalFormatting sqref="AD917">
    <cfRule type="expression" priority="877" aboveAverage="0" equalAverage="0" bottom="0" percent="0" rank="0" text="" dxfId="875">
      <formula>MOD(ROW(),2)=0</formula>
    </cfRule>
  </conditionalFormatting>
  <conditionalFormatting sqref="AD918">
    <cfRule type="expression" priority="878" aboveAverage="0" equalAverage="0" bottom="0" percent="0" rank="0" text="" dxfId="876">
      <formula>MOD(ROW(),2)=0</formula>
    </cfRule>
  </conditionalFormatting>
  <conditionalFormatting sqref="AD919">
    <cfRule type="expression" priority="879" aboveAverage="0" equalAverage="0" bottom="0" percent="0" rank="0" text="" dxfId="877">
      <formula>MOD(ROW(),2)=0</formula>
    </cfRule>
  </conditionalFormatting>
  <conditionalFormatting sqref="AD920">
    <cfRule type="expression" priority="880" aboveAverage="0" equalAverage="0" bottom="0" percent="0" rank="0" text="" dxfId="878">
      <formula>MOD(ROW(),2)=0</formula>
    </cfRule>
  </conditionalFormatting>
  <conditionalFormatting sqref="AD921">
    <cfRule type="expression" priority="881" aboveAverage="0" equalAverage="0" bottom="0" percent="0" rank="0" text="" dxfId="879">
      <formula>MOD(ROW(),2)=0</formula>
    </cfRule>
  </conditionalFormatting>
  <conditionalFormatting sqref="AD922">
    <cfRule type="expression" priority="882" aboveAverage="0" equalAverage="0" bottom="0" percent="0" rank="0" text="" dxfId="880">
      <formula>MOD(ROW(),2)=0</formula>
    </cfRule>
  </conditionalFormatting>
  <conditionalFormatting sqref="AD923">
    <cfRule type="expression" priority="883" aboveAverage="0" equalAverage="0" bottom="0" percent="0" rank="0" text="" dxfId="881">
      <formula>MOD(ROW(),2)=0</formula>
    </cfRule>
  </conditionalFormatting>
  <conditionalFormatting sqref="AD924">
    <cfRule type="expression" priority="884" aboveAverage="0" equalAverage="0" bottom="0" percent="0" rank="0" text="" dxfId="882">
      <formula>MOD(ROW(),2)=0</formula>
    </cfRule>
  </conditionalFormatting>
  <conditionalFormatting sqref="AD925">
    <cfRule type="expression" priority="885" aboveAverage="0" equalAverage="0" bottom="0" percent="0" rank="0" text="" dxfId="883">
      <formula>MOD(ROW(),2)=0</formula>
    </cfRule>
  </conditionalFormatting>
  <conditionalFormatting sqref="AD926">
    <cfRule type="expression" priority="886" aboveAverage="0" equalAverage="0" bottom="0" percent="0" rank="0" text="" dxfId="884">
      <formula>MOD(ROW(),2)=0</formula>
    </cfRule>
  </conditionalFormatting>
  <conditionalFormatting sqref="AD927">
    <cfRule type="expression" priority="887" aboveAverage="0" equalAverage="0" bottom="0" percent="0" rank="0" text="" dxfId="885">
      <formula>MOD(ROW(),2)=0</formula>
    </cfRule>
  </conditionalFormatting>
  <conditionalFormatting sqref="AD928">
    <cfRule type="expression" priority="888" aboveAverage="0" equalAverage="0" bottom="0" percent="0" rank="0" text="" dxfId="886">
      <formula>MOD(ROW(),2)=0</formula>
    </cfRule>
  </conditionalFormatting>
  <conditionalFormatting sqref="AD929">
    <cfRule type="expression" priority="889" aboveAverage="0" equalAverage="0" bottom="0" percent="0" rank="0" text="" dxfId="887">
      <formula>MOD(ROW(),2)=0</formula>
    </cfRule>
  </conditionalFormatting>
  <conditionalFormatting sqref="AD930">
    <cfRule type="expression" priority="890" aboveAverage="0" equalAverage="0" bottom="0" percent="0" rank="0" text="" dxfId="888">
      <formula>MOD(ROW(),2)=0</formula>
    </cfRule>
  </conditionalFormatting>
  <conditionalFormatting sqref="AD931">
    <cfRule type="expression" priority="891" aboveAverage="0" equalAverage="0" bottom="0" percent="0" rank="0" text="" dxfId="889">
      <formula>MOD(ROW(),2)=0</formula>
    </cfRule>
  </conditionalFormatting>
  <conditionalFormatting sqref="AD932">
    <cfRule type="expression" priority="892" aboveAverage="0" equalAverage="0" bottom="0" percent="0" rank="0" text="" dxfId="890">
      <formula>MOD(ROW(),2)=0</formula>
    </cfRule>
  </conditionalFormatting>
  <conditionalFormatting sqref="AD933">
    <cfRule type="expression" priority="893" aboveAverage="0" equalAverage="0" bottom="0" percent="0" rank="0" text="" dxfId="891">
      <formula>MOD(ROW(),2)=0</formula>
    </cfRule>
  </conditionalFormatting>
  <conditionalFormatting sqref="AD934">
    <cfRule type="expression" priority="894" aboveAverage="0" equalAverage="0" bottom="0" percent="0" rank="0" text="" dxfId="892">
      <formula>MOD(ROW(),2)=0</formula>
    </cfRule>
  </conditionalFormatting>
  <conditionalFormatting sqref="AD935">
    <cfRule type="expression" priority="895" aboveAverage="0" equalAverage="0" bottom="0" percent="0" rank="0" text="" dxfId="893">
      <formula>MOD(ROW(),2)=0</formula>
    </cfRule>
  </conditionalFormatting>
  <conditionalFormatting sqref="AD936">
    <cfRule type="expression" priority="896" aboveAverage="0" equalAverage="0" bottom="0" percent="0" rank="0" text="" dxfId="894">
      <formula>MOD(ROW(),2)=0</formula>
    </cfRule>
  </conditionalFormatting>
  <conditionalFormatting sqref="AD937">
    <cfRule type="expression" priority="897" aboveAverage="0" equalAverage="0" bottom="0" percent="0" rank="0" text="" dxfId="895">
      <formula>MOD(ROW(),2)=0</formula>
    </cfRule>
  </conditionalFormatting>
  <conditionalFormatting sqref="AD938">
    <cfRule type="expression" priority="898" aboveAverage="0" equalAverage="0" bottom="0" percent="0" rank="0" text="" dxfId="896">
      <formula>MOD(ROW(),2)=0</formula>
    </cfRule>
  </conditionalFormatting>
  <conditionalFormatting sqref="AD939">
    <cfRule type="expression" priority="899" aboveAverage="0" equalAverage="0" bottom="0" percent="0" rank="0" text="" dxfId="897">
      <formula>MOD(ROW(),2)=0</formula>
    </cfRule>
  </conditionalFormatting>
  <conditionalFormatting sqref="AD940">
    <cfRule type="expression" priority="900" aboveAverage="0" equalAverage="0" bottom="0" percent="0" rank="0" text="" dxfId="898">
      <formula>MOD(ROW(),2)=0</formula>
    </cfRule>
  </conditionalFormatting>
  <conditionalFormatting sqref="AD941">
    <cfRule type="expression" priority="901" aboveAverage="0" equalAverage="0" bottom="0" percent="0" rank="0" text="" dxfId="899">
      <formula>MOD(ROW(),2)=0</formula>
    </cfRule>
  </conditionalFormatting>
  <conditionalFormatting sqref="AD942">
    <cfRule type="expression" priority="902" aboveAverage="0" equalAverage="0" bottom="0" percent="0" rank="0" text="" dxfId="900">
      <formula>MOD(ROW(),2)=0</formula>
    </cfRule>
  </conditionalFormatting>
  <conditionalFormatting sqref="AD943">
    <cfRule type="expression" priority="903" aboveAverage="0" equalAverage="0" bottom="0" percent="0" rank="0" text="" dxfId="901">
      <formula>MOD(ROW(),2)=0</formula>
    </cfRule>
  </conditionalFormatting>
  <conditionalFormatting sqref="AD944">
    <cfRule type="expression" priority="904" aboveAverage="0" equalAverage="0" bottom="0" percent="0" rank="0" text="" dxfId="902">
      <formula>MOD(ROW(),2)=0</formula>
    </cfRule>
  </conditionalFormatting>
  <conditionalFormatting sqref="AD945">
    <cfRule type="expression" priority="905" aboveAverage="0" equalAverage="0" bottom="0" percent="0" rank="0" text="" dxfId="903">
      <formula>MOD(ROW(),2)=0</formula>
    </cfRule>
  </conditionalFormatting>
  <conditionalFormatting sqref="AD946">
    <cfRule type="expression" priority="906" aboveAverage="0" equalAverage="0" bottom="0" percent="0" rank="0" text="" dxfId="904">
      <formula>MOD(ROW(),2)=0</formula>
    </cfRule>
  </conditionalFormatting>
  <conditionalFormatting sqref="AD947">
    <cfRule type="expression" priority="907" aboveAverage="0" equalAverage="0" bottom="0" percent="0" rank="0" text="" dxfId="905">
      <formula>MOD(ROW(),2)=0</formula>
    </cfRule>
  </conditionalFormatting>
  <conditionalFormatting sqref="AD948">
    <cfRule type="expression" priority="908" aboveAverage="0" equalAverage="0" bottom="0" percent="0" rank="0" text="" dxfId="906">
      <formula>MOD(ROW(),2)=0</formula>
    </cfRule>
  </conditionalFormatting>
  <conditionalFormatting sqref="AD949">
    <cfRule type="expression" priority="909" aboveAverage="0" equalAverage="0" bottom="0" percent="0" rank="0" text="" dxfId="907">
      <formula>MOD(ROW(),2)=0</formula>
    </cfRule>
  </conditionalFormatting>
  <conditionalFormatting sqref="AD950">
    <cfRule type="expression" priority="910" aboveAverage="0" equalAverage="0" bottom="0" percent="0" rank="0" text="" dxfId="908">
      <formula>MOD(ROW(),2)=0</formula>
    </cfRule>
  </conditionalFormatting>
  <conditionalFormatting sqref="AD951">
    <cfRule type="expression" priority="911" aboveAverage="0" equalAverage="0" bottom="0" percent="0" rank="0" text="" dxfId="909">
      <formula>MOD(ROW(),2)=0</formula>
    </cfRule>
  </conditionalFormatting>
  <conditionalFormatting sqref="AD952">
    <cfRule type="expression" priority="912" aboveAverage="0" equalAverage="0" bottom="0" percent="0" rank="0" text="" dxfId="910">
      <formula>MOD(ROW(),2)=0</formula>
    </cfRule>
  </conditionalFormatting>
  <conditionalFormatting sqref="AD953">
    <cfRule type="expression" priority="913" aboveAverage="0" equalAverage="0" bottom="0" percent="0" rank="0" text="" dxfId="911">
      <formula>MOD(ROW(),2)=0</formula>
    </cfRule>
  </conditionalFormatting>
  <conditionalFormatting sqref="AD954">
    <cfRule type="expression" priority="914" aboveAverage="0" equalAverage="0" bottom="0" percent="0" rank="0" text="" dxfId="912">
      <formula>MOD(ROW(),2)=0</formula>
    </cfRule>
  </conditionalFormatting>
  <conditionalFormatting sqref="AD955">
    <cfRule type="expression" priority="915" aboveAverage="0" equalAverage="0" bottom="0" percent="0" rank="0" text="" dxfId="913">
      <formula>MOD(ROW(),2)=0</formula>
    </cfRule>
  </conditionalFormatting>
  <conditionalFormatting sqref="AD956">
    <cfRule type="expression" priority="916" aboveAverage="0" equalAverage="0" bottom="0" percent="0" rank="0" text="" dxfId="914">
      <formula>MOD(ROW(),2)=0</formula>
    </cfRule>
  </conditionalFormatting>
  <conditionalFormatting sqref="AD957">
    <cfRule type="expression" priority="917" aboveAverage="0" equalAverage="0" bottom="0" percent="0" rank="0" text="" dxfId="915">
      <formula>MOD(ROW(),2)=0</formula>
    </cfRule>
  </conditionalFormatting>
  <conditionalFormatting sqref="AD958">
    <cfRule type="expression" priority="918" aboveAverage="0" equalAverage="0" bottom="0" percent="0" rank="0" text="" dxfId="916">
      <formula>MOD(ROW(),2)=0</formula>
    </cfRule>
  </conditionalFormatting>
  <conditionalFormatting sqref="AD959">
    <cfRule type="expression" priority="919" aboveAverage="0" equalAverage="0" bottom="0" percent="0" rank="0" text="" dxfId="917">
      <formula>MOD(ROW(),2)=0</formula>
    </cfRule>
  </conditionalFormatting>
  <conditionalFormatting sqref="AD960">
    <cfRule type="expression" priority="920" aboveAverage="0" equalAverage="0" bottom="0" percent="0" rank="0" text="" dxfId="918">
      <formula>MOD(ROW(),2)=0</formula>
    </cfRule>
  </conditionalFormatting>
  <conditionalFormatting sqref="AD961">
    <cfRule type="expression" priority="921" aboveAverage="0" equalAverage="0" bottom="0" percent="0" rank="0" text="" dxfId="919">
      <formula>MOD(ROW(),2)=0</formula>
    </cfRule>
  </conditionalFormatting>
  <conditionalFormatting sqref="AD962">
    <cfRule type="expression" priority="922" aboveAverage="0" equalAverage="0" bottom="0" percent="0" rank="0" text="" dxfId="920">
      <formula>MOD(ROW(),2)=0</formula>
    </cfRule>
  </conditionalFormatting>
  <conditionalFormatting sqref="AD963">
    <cfRule type="expression" priority="923" aboveAverage="0" equalAverage="0" bottom="0" percent="0" rank="0" text="" dxfId="921">
      <formula>MOD(ROW(),2)=0</formula>
    </cfRule>
  </conditionalFormatting>
  <conditionalFormatting sqref="AD964">
    <cfRule type="expression" priority="924" aboveAverage="0" equalAverage="0" bottom="0" percent="0" rank="0" text="" dxfId="922">
      <formula>MOD(ROW(),2)=0</formula>
    </cfRule>
  </conditionalFormatting>
  <conditionalFormatting sqref="AD965">
    <cfRule type="expression" priority="925" aboveAverage="0" equalAverage="0" bottom="0" percent="0" rank="0" text="" dxfId="923">
      <formula>MOD(ROW(),2)=0</formula>
    </cfRule>
  </conditionalFormatting>
  <conditionalFormatting sqref="AD966">
    <cfRule type="expression" priority="926" aboveAverage="0" equalAverage="0" bottom="0" percent="0" rank="0" text="" dxfId="924">
      <formula>MOD(ROW(),2)=0</formula>
    </cfRule>
  </conditionalFormatting>
  <conditionalFormatting sqref="AD967">
    <cfRule type="expression" priority="927" aboveAverage="0" equalAverage="0" bottom="0" percent="0" rank="0" text="" dxfId="925">
      <formula>MOD(ROW(),2)=0</formula>
    </cfRule>
  </conditionalFormatting>
  <conditionalFormatting sqref="AD968">
    <cfRule type="expression" priority="928" aboveAverage="0" equalAverage="0" bottom="0" percent="0" rank="0" text="" dxfId="926">
      <formula>MOD(ROW(),2)=0</formula>
    </cfRule>
  </conditionalFormatting>
  <conditionalFormatting sqref="AD969">
    <cfRule type="expression" priority="929" aboveAverage="0" equalAverage="0" bottom="0" percent="0" rank="0" text="" dxfId="927">
      <formula>MOD(ROW(),2)=0</formula>
    </cfRule>
  </conditionalFormatting>
  <conditionalFormatting sqref="AD970">
    <cfRule type="expression" priority="930" aboveAverage="0" equalAverage="0" bottom="0" percent="0" rank="0" text="" dxfId="928">
      <formula>MOD(ROW(),2)=0</formula>
    </cfRule>
  </conditionalFormatting>
  <conditionalFormatting sqref="AD971">
    <cfRule type="expression" priority="931" aboveAverage="0" equalAverage="0" bottom="0" percent="0" rank="0" text="" dxfId="929">
      <formula>MOD(ROW(),2)=0</formula>
    </cfRule>
  </conditionalFormatting>
  <conditionalFormatting sqref="AD972">
    <cfRule type="expression" priority="932" aboveAverage="0" equalAverage="0" bottom="0" percent="0" rank="0" text="" dxfId="930">
      <formula>MOD(ROW(),2)=0</formula>
    </cfRule>
  </conditionalFormatting>
  <conditionalFormatting sqref="AD973">
    <cfRule type="expression" priority="933" aboveAverage="0" equalAverage="0" bottom="0" percent="0" rank="0" text="" dxfId="931">
      <formula>MOD(ROW(),2)=0</formula>
    </cfRule>
  </conditionalFormatting>
  <conditionalFormatting sqref="AD974">
    <cfRule type="expression" priority="934" aboveAverage="0" equalAverage="0" bottom="0" percent="0" rank="0" text="" dxfId="932">
      <formula>MOD(ROW(),2)=0</formula>
    </cfRule>
  </conditionalFormatting>
  <conditionalFormatting sqref="AD975">
    <cfRule type="expression" priority="935" aboveAverage="0" equalAverage="0" bottom="0" percent="0" rank="0" text="" dxfId="933">
      <formula>MOD(ROW(),2)=0</formula>
    </cfRule>
  </conditionalFormatting>
  <conditionalFormatting sqref="AD976">
    <cfRule type="expression" priority="936" aboveAverage="0" equalAverage="0" bottom="0" percent="0" rank="0" text="" dxfId="934">
      <formula>MOD(ROW(),2)=0</formula>
    </cfRule>
  </conditionalFormatting>
  <conditionalFormatting sqref="AD977">
    <cfRule type="expression" priority="937" aboveAverage="0" equalAverage="0" bottom="0" percent="0" rank="0" text="" dxfId="935">
      <formula>MOD(ROW(),2)=0</formula>
    </cfRule>
  </conditionalFormatting>
  <conditionalFormatting sqref="AD978">
    <cfRule type="expression" priority="938" aboveAverage="0" equalAverage="0" bottom="0" percent="0" rank="0" text="" dxfId="936">
      <formula>MOD(ROW(),2)=0</formula>
    </cfRule>
  </conditionalFormatting>
  <conditionalFormatting sqref="AD979">
    <cfRule type="expression" priority="939" aboveAverage="0" equalAverage="0" bottom="0" percent="0" rank="0" text="" dxfId="937">
      <formula>MOD(ROW(),2)=0</formula>
    </cfRule>
  </conditionalFormatting>
  <conditionalFormatting sqref="AD980">
    <cfRule type="expression" priority="940" aboveAverage="0" equalAverage="0" bottom="0" percent="0" rank="0" text="" dxfId="938">
      <formula>MOD(ROW(),2)=0</formula>
    </cfRule>
  </conditionalFormatting>
  <conditionalFormatting sqref="AD981">
    <cfRule type="expression" priority="941" aboveAverage="0" equalAverage="0" bottom="0" percent="0" rank="0" text="" dxfId="939">
      <formula>MOD(ROW(),2)=0</formula>
    </cfRule>
  </conditionalFormatting>
  <conditionalFormatting sqref="AD982">
    <cfRule type="expression" priority="942" aboveAverage="0" equalAverage="0" bottom="0" percent="0" rank="0" text="" dxfId="940">
      <formula>MOD(ROW(),2)=0</formula>
    </cfRule>
  </conditionalFormatting>
  <conditionalFormatting sqref="AD983">
    <cfRule type="expression" priority="943" aboveAverage="0" equalAverage="0" bottom="0" percent="0" rank="0" text="" dxfId="941">
      <formula>MOD(ROW(),2)=0</formula>
    </cfRule>
  </conditionalFormatting>
  <conditionalFormatting sqref="AD984">
    <cfRule type="expression" priority="944" aboveAverage="0" equalAverage="0" bottom="0" percent="0" rank="0" text="" dxfId="942">
      <formula>MOD(ROW(),2)=0</formula>
    </cfRule>
  </conditionalFormatting>
  <conditionalFormatting sqref="AD985">
    <cfRule type="expression" priority="945" aboveAverage="0" equalAverage="0" bottom="0" percent="0" rank="0" text="" dxfId="943">
      <formula>MOD(ROW(),2)=0</formula>
    </cfRule>
  </conditionalFormatting>
  <conditionalFormatting sqref="AD986">
    <cfRule type="expression" priority="946" aboveAverage="0" equalAverage="0" bottom="0" percent="0" rank="0" text="" dxfId="944">
      <formula>MOD(ROW(),2)=0</formula>
    </cfRule>
  </conditionalFormatting>
  <conditionalFormatting sqref="AD987">
    <cfRule type="expression" priority="947" aboveAverage="0" equalAverage="0" bottom="0" percent="0" rank="0" text="" dxfId="945">
      <formula>MOD(ROW(),2)=0</formula>
    </cfRule>
  </conditionalFormatting>
  <conditionalFormatting sqref="AD988">
    <cfRule type="expression" priority="948" aboveAverage="0" equalAverage="0" bottom="0" percent="0" rank="0" text="" dxfId="946">
      <formula>MOD(ROW(),2)=0</formula>
    </cfRule>
  </conditionalFormatting>
  <conditionalFormatting sqref="AD989">
    <cfRule type="expression" priority="949" aboveAverage="0" equalAverage="0" bottom="0" percent="0" rank="0" text="" dxfId="947">
      <formula>MOD(ROW(),2)=0</formula>
    </cfRule>
  </conditionalFormatting>
  <conditionalFormatting sqref="AD990">
    <cfRule type="expression" priority="950" aboveAverage="0" equalAverage="0" bottom="0" percent="0" rank="0" text="" dxfId="948">
      <formula>MOD(ROW(),2)=0</formula>
    </cfRule>
  </conditionalFormatting>
  <conditionalFormatting sqref="AD991">
    <cfRule type="expression" priority="951" aboveAverage="0" equalAverage="0" bottom="0" percent="0" rank="0" text="" dxfId="949">
      <formula>MOD(ROW(),2)=0</formula>
    </cfRule>
  </conditionalFormatting>
  <conditionalFormatting sqref="AD992">
    <cfRule type="expression" priority="952" aboveAverage="0" equalAverage="0" bottom="0" percent="0" rank="0" text="" dxfId="950">
      <formula>MOD(ROW(),2)=0</formula>
    </cfRule>
  </conditionalFormatting>
  <conditionalFormatting sqref="AD993">
    <cfRule type="expression" priority="953" aboveAverage="0" equalAverage="0" bottom="0" percent="0" rank="0" text="" dxfId="951">
      <formula>MOD(ROW(),2)=0</formula>
    </cfRule>
  </conditionalFormatting>
  <conditionalFormatting sqref="AD994">
    <cfRule type="expression" priority="954" aboveAverage="0" equalAverage="0" bottom="0" percent="0" rank="0" text="" dxfId="952">
      <formula>MOD(ROW(),2)=0</formula>
    </cfRule>
  </conditionalFormatting>
  <conditionalFormatting sqref="AD995">
    <cfRule type="expression" priority="955" aboveAverage="0" equalAverage="0" bottom="0" percent="0" rank="0" text="" dxfId="953">
      <formula>MOD(ROW(),2)=0</formula>
    </cfRule>
  </conditionalFormatting>
  <conditionalFormatting sqref="AD996">
    <cfRule type="expression" priority="956" aboveAverage="0" equalAverage="0" bottom="0" percent="0" rank="0" text="" dxfId="954">
      <formula>MOD(ROW(),2)=0</formula>
    </cfRule>
  </conditionalFormatting>
  <conditionalFormatting sqref="AD997">
    <cfRule type="expression" priority="957" aboveAverage="0" equalAverage="0" bottom="0" percent="0" rank="0" text="" dxfId="955">
      <formula>MOD(ROW(),2)=0</formula>
    </cfRule>
  </conditionalFormatting>
  <conditionalFormatting sqref="AD998">
    <cfRule type="expression" priority="958" aboveAverage="0" equalAverage="0" bottom="0" percent="0" rank="0" text="" dxfId="956">
      <formula>MOD(ROW(),2)=0</formula>
    </cfRule>
  </conditionalFormatting>
  <conditionalFormatting sqref="AD999">
    <cfRule type="expression" priority="959" aboveAverage="0" equalAverage="0" bottom="0" percent="0" rank="0" text="" dxfId="957">
      <formula>MOD(ROW(),2)=0</formula>
    </cfRule>
  </conditionalFormatting>
  <conditionalFormatting sqref="AD1000">
    <cfRule type="expression" priority="960" aboveAverage="0" equalAverage="0" bottom="0" percent="0" rank="0" text="" dxfId="958">
      <formula>MOD(ROW(),2)=0</formula>
    </cfRule>
  </conditionalFormatting>
  <conditionalFormatting sqref="AD6:AD44">
    <cfRule type="expression" priority="961" aboveAverage="0" equalAverage="0" bottom="0" percent="0" rank="0" text="" dxfId="959">
      <formula>MOD(ROW(),2)=0</formula>
    </cfRule>
  </conditionalFormatting>
  <dataValidations count="3">
    <dataValidation allowBlank="true" errorStyle="stop" operator="equal" showDropDown="false" showErrorMessage="true" showInputMessage="false" sqref="AM3" type="list">
      <formula1>$L$5:$L$106</formula1>
      <formula2>0</formula2>
    </dataValidation>
    <dataValidation allowBlank="true" errorStyle="stop" operator="equal" showDropDown="false" showErrorMessage="false" showInputMessage="false" sqref="S5:S120 U5:U120 AG6:AG1000 AJ6:AJ1000" type="list">
      <formula1>$L$5:$L$106</formula1>
      <formula2>0</formula2>
    </dataValidation>
    <dataValidation allowBlank="true" errorStyle="stop" operator="equal" showDropDown="false" showErrorMessage="false" showInputMessage="false" sqref="AD6:AD1000" type="list">
      <formula1>$W$5:$W$120</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0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7" activeCellId="0" sqref="C17"/>
    </sheetView>
  </sheetViews>
  <sheetFormatPr defaultColWidth="12.26171875" defaultRowHeight="12" zeroHeight="false" outlineLevelRow="0" outlineLevelCol="0"/>
  <cols>
    <col collapsed="false" customWidth="true" hidden="false" outlineLevel="0" max="1" min="1" style="0" width="4.4"/>
    <col collapsed="false" customWidth="true" hidden="false" outlineLevel="0" max="2" min="2" style="0" width="9.2"/>
    <col collapsed="false" customWidth="true" hidden="false" outlineLevel="0" max="3" min="3" style="0" width="29.31"/>
    <col collapsed="false" customWidth="true" hidden="false" outlineLevel="0" max="4" min="4" style="0" width="14.2"/>
    <col collapsed="false" customWidth="true" hidden="false" outlineLevel="0" max="8" min="8" style="0" width="4.1"/>
    <col collapsed="false" customWidth="true" hidden="false" outlineLevel="0" max="9" min="9" style="0" width="3.6"/>
    <col collapsed="false" customWidth="true" hidden="false" outlineLevel="0" max="10" min="10" style="0" width="4.4"/>
  </cols>
  <sheetData>
    <row r="1" customFormat="false" ht="12" hidden="false" customHeight="false" outlineLevel="0" collapsed="false">
      <c r="B1" s="52" t="s">
        <v>280</v>
      </c>
      <c r="D1" s="52" t="s">
        <v>281</v>
      </c>
      <c r="F1" s="160" t="s">
        <v>282</v>
      </c>
    </row>
    <row r="2" customFormat="false" ht="13.5" hidden="false" customHeight="false" outlineLevel="0" collapsed="false">
      <c r="B2" s="161" t="s">
        <v>283</v>
      </c>
      <c r="C2" s="162"/>
      <c r="D2" s="163" t="s">
        <v>284</v>
      </c>
      <c r="E2" s="164" t="n">
        <f aca="false">IF(D2="","",VALUE(MID(D2,1,FIND(" ",D2,1))))</f>
        <v>50</v>
      </c>
      <c r="F2" s="164" t="str">
        <f aca="false">IF(D2="","",VLOOKUP(E2,仕訳帳・設定!B5:L106,3,0)&amp;"方残")</f>
        <v>借方残</v>
      </c>
      <c r="G2" s="165" t="n">
        <f aca="false">COUNTIF(仕訳帳・設定!$AO$6:$AO$507,"=1")</f>
        <v>0</v>
      </c>
      <c r="I2" s="166" t="s">
        <v>285</v>
      </c>
      <c r="J2" s="95"/>
    </row>
    <row r="4" customFormat="false" ht="12" hidden="false" customHeight="false" outlineLevel="0" collapsed="false">
      <c r="B4" s="167" t="s">
        <v>286</v>
      </c>
      <c r="C4" s="167" t="s">
        <v>287</v>
      </c>
      <c r="D4" s="167" t="s">
        <v>288</v>
      </c>
      <c r="E4" s="167" t="s">
        <v>71</v>
      </c>
      <c r="F4" s="167" t="s">
        <v>73</v>
      </c>
      <c r="G4" s="167" t="s">
        <v>289</v>
      </c>
      <c r="I4" s="166" t="s">
        <v>290</v>
      </c>
      <c r="J4" s="168" t="s">
        <v>291</v>
      </c>
    </row>
    <row r="5" customFormat="false" ht="12" hidden="false" customHeight="false" outlineLevel="0" collapsed="false">
      <c r="A5" s="52" t="s">
        <v>75</v>
      </c>
      <c r="B5" s="100" t="str">
        <f aca="false">IF(D2="",""," 1 月 1 日")</f>
        <v>1 月 1 日</v>
      </c>
      <c r="C5" s="0" t="str">
        <f aca="false">IF(D2="",""," 　　開始残高")</f>
        <v>　　開始残高</v>
      </c>
      <c r="E5" s="88" t="n">
        <f aca="false">IF(D2="","",VLOOKUP(E2,仕訳帳・設定!B5:L106,4,0))</f>
        <v>0</v>
      </c>
      <c r="F5" s="88" t="n">
        <f aca="false">IF(D2="","",VLOOKUP(E2,仕訳帳・設定!B5:L106,5,0))</f>
        <v>0</v>
      </c>
      <c r="G5" s="88" t="n">
        <f aca="false">IF(F2="借方残",E5,F5)</f>
        <v>0</v>
      </c>
      <c r="I5" s="105"/>
      <c r="J5" s="105"/>
    </row>
    <row r="6" customFormat="false" ht="12" hidden="false" customHeight="false" outlineLevel="0" collapsed="false">
      <c r="A6" s="52" t="n">
        <v>1</v>
      </c>
      <c r="B6" s="100" t="str">
        <f aca="false">IF($A6&gt;$G$2,"",INDEX(仕訳帳・設定!$AB$6:$AK$1000,$J6,1))</f>
        <v/>
      </c>
      <c r="C6" s="100" t="str">
        <f aca="false">IF(OR($D$2="",$A6&gt;$G$2),"",INDEX(仕訳帳・設定!$AB$6:$AK$1000,$J6,3)&amp;" "&amp;INDEX(仕訳帳・設定!$AB$6:$AK$1000,$J6,4))</f>
        <v/>
      </c>
      <c r="D6" s="169" t="str">
        <f aca="false">IF(OR($D$2="",$A6&gt;$G$2),"",IF($I6="借",INDEX(仕訳帳・設定!$AB$6:$AK$1000,$J6,9),INDEX(仕訳帳・設定!$AB$6:$AK$1000,$J6,6)))</f>
        <v/>
      </c>
      <c r="E6" s="88" t="str">
        <f aca="false">IF($A6&gt;$G$2,"",IF($I6="借",(INDEX(仕訳帳・設定!$AB$6:$AK$1000,$J6,7)),0))</f>
        <v/>
      </c>
      <c r="F6" s="88" t="str">
        <f aca="false">IF($A6&gt;$G$2,"",IF($I6="借",0,INDEX(仕訳帳・設定!$AB$6:$AK$1000,$J6,7)))</f>
        <v/>
      </c>
      <c r="G6" s="170" t="str">
        <f aca="false">IF($A6&gt;$G$2,"",IF($F$2="借方残",G5+E6-F6,G5+F6-E6))</f>
        <v/>
      </c>
      <c r="I6" s="106" t="str">
        <f aca="false">IF($A6&gt;$G$2,"",INDEX(仕訳帳・設定!$AQ$6:$AQ$1000,MATCH($A6,仕訳帳・設定!$AP$6:$AP$1000,0),1))</f>
        <v/>
      </c>
      <c r="J6" s="105" t="str">
        <f aca="false">IF($A6&gt;$G$2,"",MATCH($A6,仕訳帳・設定!$AP$6:$AP$1000))</f>
        <v/>
      </c>
    </row>
    <row r="7" customFormat="false" ht="12" hidden="false" customHeight="false" outlineLevel="0" collapsed="false">
      <c r="A7" s="52" t="n">
        <v>2</v>
      </c>
      <c r="B7" s="100" t="str">
        <f aca="false">IF($A7&gt;$G$2,"",INDEX(仕訳帳・設定!$AB$6:$AK$1000,$J7,1))</f>
        <v/>
      </c>
      <c r="C7" s="100" t="str">
        <f aca="false">IF(OR($D$2="",$A7&gt;$G$2),"",INDEX(仕訳帳・設定!$AB$6:$AK$1000,$J7,3)&amp;" "&amp;INDEX(仕訳帳・設定!$AB$6:$AK$1000,$J7,4))</f>
        <v/>
      </c>
      <c r="D7" s="169" t="str">
        <f aca="false">IF(OR($D$2="",$A7&gt;$G$2),"",IF($I7="借",INDEX(仕訳帳・設定!$AB$6:$AK$1000,$J7,9),INDEX(仕訳帳・設定!$AB$6:$AK$1000,$J7,6)))</f>
        <v/>
      </c>
      <c r="E7" s="88" t="str">
        <f aca="false">IF($A7&gt;$G$2,"",IF($I7="借",(INDEX(仕訳帳・設定!$AB$6:$AK$1000,$J7,7)),0))</f>
        <v/>
      </c>
      <c r="F7" s="88" t="str">
        <f aca="false">IF($A7&gt;$G$2,"",IF($I7="借",0,INDEX(仕訳帳・設定!$AB$6:$AK$1000,$J7,7)))</f>
        <v/>
      </c>
      <c r="G7" s="170" t="str">
        <f aca="false">IF($A7&gt;$G$2,"",IF($F$2="借方残",G6+E7-F7,G6+F7-E7))</f>
        <v/>
      </c>
      <c r="I7" s="106" t="str">
        <f aca="false">IF($A7&gt;$G$2,"",INDEX(仕訳帳・設定!$AQ$6:$AQ$1000,MATCH($A7,仕訳帳・設定!$AP$6:$AP$1000,0),1))</f>
        <v/>
      </c>
      <c r="J7" s="105" t="str">
        <f aca="false">IF($A7&gt;$G$2,"",MATCH($A7,仕訳帳・設定!$AP$6:$AP$1000))</f>
        <v/>
      </c>
    </row>
    <row r="8" customFormat="false" ht="12" hidden="false" customHeight="false" outlineLevel="0" collapsed="false">
      <c r="A8" s="52" t="n">
        <v>3</v>
      </c>
      <c r="B8" s="100" t="str">
        <f aca="false">IF($A8&gt;$G$2,"",INDEX(仕訳帳・設定!$AB$6:$AK$1000,$J8,1))</f>
        <v/>
      </c>
      <c r="C8" s="100" t="str">
        <f aca="false">IF(OR($D$2="",$A8&gt;$G$2),"",INDEX(仕訳帳・設定!$AB$6:$AK$1000,$J8,3)&amp;" "&amp;INDEX(仕訳帳・設定!$AB$6:$AK$1000,$J8,4))</f>
        <v/>
      </c>
      <c r="D8" s="169" t="str">
        <f aca="false">IF(OR($D$2="",$A8&gt;$G$2),"",IF($I8="借",INDEX(仕訳帳・設定!$AB$6:$AK$1000,$J8,9),INDEX(仕訳帳・設定!$AB$6:$AK$1000,$J8,6)))</f>
        <v/>
      </c>
      <c r="E8" s="88" t="str">
        <f aca="false">IF($A8&gt;$G$2,"",IF($I8="借",(INDEX(仕訳帳・設定!$AB$6:$AK$1000,$J8,7)),0))</f>
        <v/>
      </c>
      <c r="F8" s="88" t="str">
        <f aca="false">IF($A8&gt;$G$2,"",IF($I8="借",0,INDEX(仕訳帳・設定!$AB$6:$AK$1000,$J8,7)))</f>
        <v/>
      </c>
      <c r="G8" s="170" t="str">
        <f aca="false">IF($A8&gt;$G$2,"",IF($F$2="借方残",G7+E8-F8,G7+F8-E8))</f>
        <v/>
      </c>
      <c r="I8" s="106" t="str">
        <f aca="false">IF($A8&gt;$G$2,"",INDEX(仕訳帳・設定!$AQ$6:$AQ$1000,MATCH($A8,仕訳帳・設定!$AP$6:$AP$1000,0),1))</f>
        <v/>
      </c>
      <c r="J8" s="105" t="str">
        <f aca="false">IF($A8&gt;$G$2,"",MATCH($A8,仕訳帳・設定!$AP$6:$AP$1000))</f>
        <v/>
      </c>
    </row>
    <row r="9" customFormat="false" ht="12" hidden="false" customHeight="false" outlineLevel="0" collapsed="false">
      <c r="A9" s="52" t="n">
        <v>4</v>
      </c>
      <c r="B9" s="100" t="str">
        <f aca="false">IF($A9&gt;$G$2,"",INDEX(仕訳帳・設定!$AB$6:$AK$1000,$J9,1))</f>
        <v/>
      </c>
      <c r="C9" s="100" t="str">
        <f aca="false">IF(OR($D$2="",$A9&gt;$G$2),"",INDEX(仕訳帳・設定!$AB$6:$AK$1000,$J9,3)&amp;" "&amp;INDEX(仕訳帳・設定!$AB$6:$AK$1000,$J9,4))</f>
        <v/>
      </c>
      <c r="D9" s="169" t="str">
        <f aca="false">IF(OR($D$2="",$A9&gt;$G$2),"",IF($I9="借",INDEX(仕訳帳・設定!$AB$6:$AK$1000,$J9,9),INDEX(仕訳帳・設定!$AB$6:$AK$1000,$J9,6)))</f>
        <v/>
      </c>
      <c r="E9" s="88" t="str">
        <f aca="false">IF($A9&gt;$G$2,"",IF($I9="借",(INDEX(仕訳帳・設定!$AB$6:$AK$1000,$J9,7)),0))</f>
        <v/>
      </c>
      <c r="F9" s="88" t="str">
        <f aca="false">IF($A9&gt;$G$2,"",IF($I9="借",0,INDEX(仕訳帳・設定!$AB$6:$AK$1000,$J9,7)))</f>
        <v/>
      </c>
      <c r="G9" s="170" t="str">
        <f aca="false">IF($A9&gt;$G$2,"",IF($F$2="借方残",G8+E9-F9,G8+F9-E9))</f>
        <v/>
      </c>
      <c r="I9" s="106" t="str">
        <f aca="false">IF($A9&gt;$G$2,"",INDEX(仕訳帳・設定!$AQ$6:$AQ$1000,MATCH($A9,仕訳帳・設定!$AP$6:$AP$1000,0),1))</f>
        <v/>
      </c>
      <c r="J9" s="105" t="str">
        <f aca="false">IF($A9&gt;$G$2,"",MATCH($A9,仕訳帳・設定!$AP$6:$AP$1000))</f>
        <v/>
      </c>
    </row>
    <row r="10" customFormat="false" ht="12" hidden="false" customHeight="false" outlineLevel="0" collapsed="false">
      <c r="A10" s="52" t="n">
        <v>5</v>
      </c>
      <c r="B10" s="100" t="str">
        <f aca="false">IF($A10&gt;$G$2,"",INDEX(仕訳帳・設定!$AB$6:$AK$1000,$J10,1))</f>
        <v/>
      </c>
      <c r="C10" s="100" t="str">
        <f aca="false">IF(OR($D$2="",$A10&gt;$G$2),"",INDEX(仕訳帳・設定!$AB$6:$AK$1000,$J10,3)&amp;" "&amp;INDEX(仕訳帳・設定!$AB$6:$AK$1000,$J10,4))</f>
        <v/>
      </c>
      <c r="D10" s="169" t="str">
        <f aca="false">IF(OR($D$2="",$A10&gt;$G$2),"",IF($I10="借",INDEX(仕訳帳・設定!$AB$6:$AK$1000,$J10,9),INDEX(仕訳帳・設定!$AB$6:$AK$1000,$J10,6)))</f>
        <v/>
      </c>
      <c r="E10" s="88" t="str">
        <f aca="false">IF($A10&gt;$G$2,"",IF($I10="借",(INDEX(仕訳帳・設定!$AB$6:$AK$1000,$J10,7)),0))</f>
        <v/>
      </c>
      <c r="F10" s="88" t="str">
        <f aca="false">IF($A10&gt;$G$2,"",IF($I10="借",0,INDEX(仕訳帳・設定!$AB$6:$AK$1000,$J10,7)))</f>
        <v/>
      </c>
      <c r="G10" s="170" t="str">
        <f aca="false">IF($A10&gt;$G$2,"",IF($F$2="借方残",G9+E10-F10,G9+F10-E10))</f>
        <v/>
      </c>
      <c r="I10" s="106" t="str">
        <f aca="false">IF($A10&gt;$G$2,"",INDEX(仕訳帳・設定!$AQ$6:$AQ$1000,MATCH($A10,仕訳帳・設定!$AP$6:$AP$1000,0),1))</f>
        <v/>
      </c>
      <c r="J10" s="105" t="str">
        <f aca="false">IF($A10&gt;$G$2,"",MATCH($A10,仕訳帳・設定!$AP$6:$AP$1000))</f>
        <v/>
      </c>
    </row>
    <row r="11" customFormat="false" ht="12" hidden="false" customHeight="false" outlineLevel="0" collapsed="false">
      <c r="A11" s="52" t="n">
        <v>6</v>
      </c>
      <c r="B11" s="100" t="str">
        <f aca="false">IF($A11&gt;$G$2,"",INDEX(仕訳帳・設定!$AB$6:$AK$1000,$J11,1))</f>
        <v/>
      </c>
      <c r="C11" s="100" t="str">
        <f aca="false">IF(OR($D$2="",$A11&gt;$G$2),"",INDEX(仕訳帳・設定!$AB$6:$AK$1000,$J11,3)&amp;" "&amp;INDEX(仕訳帳・設定!$AB$6:$AK$1000,$J11,4))</f>
        <v/>
      </c>
      <c r="D11" s="169" t="str">
        <f aca="false">IF(OR($D$2="",$A11&gt;$G$2),"",IF($I11="借",INDEX(仕訳帳・設定!$AB$6:$AK$1000,$J11,9),INDEX(仕訳帳・設定!$AB$6:$AK$1000,$J11,6)))</f>
        <v/>
      </c>
      <c r="E11" s="88" t="str">
        <f aca="false">IF($A11&gt;$G$2,"",IF($I11="借",(INDEX(仕訳帳・設定!$AB$6:$AK$1000,$J11,7)),0))</f>
        <v/>
      </c>
      <c r="F11" s="88" t="str">
        <f aca="false">IF($A11&gt;$G$2,"",IF($I11="借",0,INDEX(仕訳帳・設定!$AB$6:$AK$1000,$J11,7)))</f>
        <v/>
      </c>
      <c r="G11" s="170" t="str">
        <f aca="false">IF($A11&gt;$G$2,"",IF($F$2="借方残",G10+E11-F11,G10+F11-E11))</f>
        <v/>
      </c>
      <c r="I11" s="106" t="str">
        <f aca="false">IF($A11&gt;$G$2,"",INDEX(仕訳帳・設定!$AQ$6:$AQ$1000,MATCH($A11,仕訳帳・設定!$AP$6:$AP$1000,0),1))</f>
        <v/>
      </c>
      <c r="J11" s="105" t="str">
        <f aca="false">IF($A11&gt;$G$2,"",MATCH($A11,仕訳帳・設定!$AP$6:$AP$1000))</f>
        <v/>
      </c>
    </row>
    <row r="12" customFormat="false" ht="12" hidden="false" customHeight="false" outlineLevel="0" collapsed="false">
      <c r="A12" s="52" t="n">
        <v>7</v>
      </c>
      <c r="B12" s="100" t="str">
        <f aca="false">IF($A12&gt;$G$2,"",INDEX(仕訳帳・設定!$AB$6:$AK$1000,$J12,1))</f>
        <v/>
      </c>
      <c r="C12" s="100" t="str">
        <f aca="false">IF(OR($D$2="",$A12&gt;$G$2),"",INDEX(仕訳帳・設定!$AB$6:$AK$1000,$J12,3)&amp;" "&amp;INDEX(仕訳帳・設定!$AB$6:$AK$1000,$J12,4))</f>
        <v/>
      </c>
      <c r="D12" s="169" t="str">
        <f aca="false">IF(OR($D$2="",$A12&gt;$G$2),"",IF($I12="借",INDEX(仕訳帳・設定!$AB$6:$AK$1000,$J12,9),INDEX(仕訳帳・設定!$AB$6:$AK$1000,$J12,6)))</f>
        <v/>
      </c>
      <c r="E12" s="88" t="str">
        <f aca="false">IF($A12&gt;$G$2,"",IF($I12="借",(INDEX(仕訳帳・設定!$AB$6:$AK$1000,$J12,7)),0))</f>
        <v/>
      </c>
      <c r="F12" s="88" t="str">
        <f aca="false">IF($A12&gt;$G$2,"",IF($I12="借",0,INDEX(仕訳帳・設定!$AB$6:$AK$1000,$J12,7)))</f>
        <v/>
      </c>
      <c r="G12" s="170" t="str">
        <f aca="false">IF($A12&gt;$G$2,"",IF($F$2="借方残",G11+E12-F12,G11+F12-E12))</f>
        <v/>
      </c>
      <c r="I12" s="106" t="str">
        <f aca="false">IF($A12&gt;$G$2,"",INDEX(仕訳帳・設定!$AQ$6:$AQ$1000,MATCH($A12,仕訳帳・設定!$AP$6:$AP$1000,0),1))</f>
        <v/>
      </c>
      <c r="J12" s="105" t="str">
        <f aca="false">IF($A12&gt;$G$2,"",MATCH($A12,仕訳帳・設定!$AP$6:$AP$1000))</f>
        <v/>
      </c>
    </row>
    <row r="13" customFormat="false" ht="12" hidden="false" customHeight="false" outlineLevel="0" collapsed="false">
      <c r="A13" s="52" t="n">
        <v>8</v>
      </c>
      <c r="B13" s="100" t="str">
        <f aca="false">IF($A13&gt;$G$2,"",INDEX(仕訳帳・設定!$AB$6:$AK$1000,$J13,1))</f>
        <v/>
      </c>
      <c r="C13" s="100" t="str">
        <f aca="false">IF(OR($D$2="",$A13&gt;$G$2),"",INDEX(仕訳帳・設定!$AB$6:$AK$1000,$J13,3)&amp;" "&amp;INDEX(仕訳帳・設定!$AB$6:$AK$1000,$J13,4))</f>
        <v/>
      </c>
      <c r="D13" s="169" t="str">
        <f aca="false">IF(OR($D$2="",$A13&gt;$G$2),"",IF($I13="借",INDEX(仕訳帳・設定!$AB$6:$AK$1000,$J13,9),INDEX(仕訳帳・設定!$AB$6:$AK$1000,$J13,6)))</f>
        <v/>
      </c>
      <c r="E13" s="88" t="str">
        <f aca="false">IF($A13&gt;$G$2,"",IF($I13="借",(INDEX(仕訳帳・設定!$AB$6:$AK$1000,$J13,7)),0))</f>
        <v/>
      </c>
      <c r="F13" s="88" t="str">
        <f aca="false">IF($A13&gt;$G$2,"",IF($I13="借",0,INDEX(仕訳帳・設定!$AB$6:$AK$1000,$J13,7)))</f>
        <v/>
      </c>
      <c r="G13" s="170" t="str">
        <f aca="false">IF($A13&gt;$G$2,"",IF($F$2="借方残",G12+E13-F13,G12+F13-E13))</f>
        <v/>
      </c>
      <c r="I13" s="106" t="str">
        <f aca="false">IF($A13&gt;$G$2,"",INDEX(仕訳帳・設定!$AQ$6:$AQ$1000,MATCH($A13,仕訳帳・設定!$AP$6:$AP$1000,0),1))</f>
        <v/>
      </c>
      <c r="J13" s="105" t="str">
        <f aca="false">IF($A13&gt;$G$2,"",MATCH($A13,仕訳帳・設定!$AP$6:$AP$1000))</f>
        <v/>
      </c>
    </row>
    <row r="14" customFormat="false" ht="12" hidden="false" customHeight="false" outlineLevel="0" collapsed="false">
      <c r="A14" s="52" t="n">
        <v>9</v>
      </c>
      <c r="B14" s="100" t="str">
        <f aca="false">IF($A14&gt;$G$2,"",INDEX(仕訳帳・設定!$AB$6:$AK$1000,$J14,1))</f>
        <v/>
      </c>
      <c r="C14" s="100" t="str">
        <f aca="false">IF(OR($D$2="",$A14&gt;$G$2),"",INDEX(仕訳帳・設定!$AB$6:$AK$1000,$J14,3)&amp;" "&amp;INDEX(仕訳帳・設定!$AB$6:$AK$1000,$J14,4))</f>
        <v/>
      </c>
      <c r="D14" s="169" t="str">
        <f aca="false">IF(OR($D$2="",$A14&gt;$G$2),"",IF($I14="借",INDEX(仕訳帳・設定!$AB$6:$AK$1000,$J14,9),INDEX(仕訳帳・設定!$AB$6:$AK$1000,$J14,6)))</f>
        <v/>
      </c>
      <c r="E14" s="88" t="str">
        <f aca="false">IF($A14&gt;$G$2,"",IF($I14="借",(INDEX(仕訳帳・設定!$AB$6:$AK$1000,$J14,7)),0))</f>
        <v/>
      </c>
      <c r="F14" s="88" t="str">
        <f aca="false">IF($A14&gt;$G$2,"",IF($I14="借",0,INDEX(仕訳帳・設定!$AB$6:$AK$1000,$J14,7)))</f>
        <v/>
      </c>
      <c r="G14" s="170" t="str">
        <f aca="false">IF($A14&gt;$G$2,"",IF($F$2="借方残",G13+E14-F14,G13+F14-E14))</f>
        <v/>
      </c>
      <c r="I14" s="106" t="str">
        <f aca="false">IF($A14&gt;$G$2,"",INDEX(仕訳帳・設定!$AQ$6:$AQ$1000,MATCH($A14,仕訳帳・設定!$AP$6:$AP$1000,0),1))</f>
        <v/>
      </c>
      <c r="J14" s="105" t="str">
        <f aca="false">IF($A14&gt;$G$2,"",MATCH($A14,仕訳帳・設定!$AP$6:$AP$1000))</f>
        <v/>
      </c>
    </row>
    <row r="15" customFormat="false" ht="12" hidden="false" customHeight="false" outlineLevel="0" collapsed="false">
      <c r="A15" s="52" t="n">
        <v>10</v>
      </c>
      <c r="B15" s="100" t="str">
        <f aca="false">IF($A15&gt;$G$2,"",INDEX(仕訳帳・設定!$AB$6:$AK$1000,$J15,1))</f>
        <v/>
      </c>
      <c r="C15" s="100" t="str">
        <f aca="false">IF(OR($D$2="",$A15&gt;$G$2),"",INDEX(仕訳帳・設定!$AB$6:$AK$1000,$J15,3)&amp;" "&amp;INDEX(仕訳帳・設定!$AB$6:$AK$1000,$J15,4))</f>
        <v/>
      </c>
      <c r="D15" s="169" t="str">
        <f aca="false">IF(OR($D$2="",$A15&gt;$G$2),"",IF($I15="借",INDEX(仕訳帳・設定!$AB$6:$AK$1000,$J15,9),INDEX(仕訳帳・設定!$AB$6:$AK$1000,$J15,6)))</f>
        <v/>
      </c>
      <c r="E15" s="88" t="str">
        <f aca="false">IF($A15&gt;$G$2,"",IF($I15="借",(INDEX(仕訳帳・設定!$AB$6:$AK$1000,$J15,7)),0))</f>
        <v/>
      </c>
      <c r="F15" s="88" t="str">
        <f aca="false">IF($A15&gt;$G$2,"",IF($I15="借",0,INDEX(仕訳帳・設定!$AB$6:$AK$1000,$J15,7)))</f>
        <v/>
      </c>
      <c r="G15" s="170" t="str">
        <f aca="false">IF($A15&gt;$G$2,"",IF($F$2="借方残",G14+E15-F15,G14+F15-E15))</f>
        <v/>
      </c>
      <c r="I15" s="106" t="str">
        <f aca="false">IF($A15&gt;$G$2,"",INDEX(仕訳帳・設定!$AQ$6:$AQ$1000,MATCH($A15,仕訳帳・設定!$AP$6:$AP$1000,0),1))</f>
        <v/>
      </c>
      <c r="J15" s="105" t="str">
        <f aca="false">IF($A15&gt;$G$2,"",MATCH($A15,仕訳帳・設定!$AP$6:$AP$1000))</f>
        <v/>
      </c>
    </row>
    <row r="16" customFormat="false" ht="12" hidden="false" customHeight="false" outlineLevel="0" collapsed="false">
      <c r="A16" s="52" t="n">
        <v>11</v>
      </c>
      <c r="B16" s="100" t="str">
        <f aca="false">IF($A16&gt;$G$2,"",INDEX(仕訳帳・設定!$AB$6:$AK$1000,$J16,1))</f>
        <v/>
      </c>
      <c r="C16" s="100" t="str">
        <f aca="false">IF(OR($D$2="",$A16&gt;$G$2),"",INDEX(仕訳帳・設定!$AB$6:$AK$1000,$J16,3)&amp;" "&amp;INDEX(仕訳帳・設定!$AB$6:$AK$1000,$J16,4))</f>
        <v/>
      </c>
      <c r="D16" s="169" t="str">
        <f aca="false">IF(OR($D$2="",$A16&gt;$G$2),"",IF($I16="借",INDEX(仕訳帳・設定!$AB$6:$AK$1000,$J16,9),INDEX(仕訳帳・設定!$AB$6:$AK$1000,$J16,6)))</f>
        <v/>
      </c>
      <c r="E16" s="88" t="str">
        <f aca="false">IF($A16&gt;$G$2,"",IF($I16="借",(INDEX(仕訳帳・設定!$AB$6:$AK$1000,$J16,7)),0))</f>
        <v/>
      </c>
      <c r="F16" s="88" t="str">
        <f aca="false">IF($A16&gt;$G$2,"",IF($I16="借",0,INDEX(仕訳帳・設定!$AB$6:$AK$1000,$J16,7)))</f>
        <v/>
      </c>
      <c r="G16" s="170" t="str">
        <f aca="false">IF($A16&gt;$G$2,"",IF($F$2="借方残",G15+E16-F16,G15+F16-E16))</f>
        <v/>
      </c>
      <c r="I16" s="106" t="str">
        <f aca="false">IF($A16&gt;$G$2,"",INDEX(仕訳帳・設定!$AQ$6:$AQ$1000,MATCH($A16,仕訳帳・設定!$AP$6:$AP$1000,0),1))</f>
        <v/>
      </c>
      <c r="J16" s="105" t="str">
        <f aca="false">IF($A16&gt;$G$2,"",MATCH($A16,仕訳帳・設定!$AP$6:$AP$1000))</f>
        <v/>
      </c>
    </row>
    <row r="17" customFormat="false" ht="12" hidden="false" customHeight="false" outlineLevel="0" collapsed="false">
      <c r="A17" s="52" t="n">
        <v>12</v>
      </c>
      <c r="B17" s="100" t="str">
        <f aca="false">IF($A17&gt;$G$2,"",INDEX(仕訳帳・設定!$AB$6:$AK$1000,$J17,1))</f>
        <v/>
      </c>
      <c r="C17" s="100" t="str">
        <f aca="false">IF(OR($D$2="",$A17&gt;$G$2),"",INDEX(仕訳帳・設定!$AB$6:$AK$1000,$J17,3)&amp;" "&amp;INDEX(仕訳帳・設定!$AB$6:$AK$1000,$J17,4))</f>
        <v/>
      </c>
      <c r="D17" s="169" t="str">
        <f aca="false">IF(OR($D$2="",$A17&gt;$G$2),"",IF($I17="借",INDEX(仕訳帳・設定!$AB$6:$AK$1000,$J17,9),INDEX(仕訳帳・設定!$AB$6:$AK$1000,$J17,6)))</f>
        <v/>
      </c>
      <c r="E17" s="88" t="str">
        <f aca="false">IF($A17&gt;$G$2,"",IF($I17="借",(INDEX(仕訳帳・設定!$AB$6:$AK$1000,$J17,7)),0))</f>
        <v/>
      </c>
      <c r="F17" s="88" t="str">
        <f aca="false">IF($A17&gt;$G$2,"",IF($I17="借",0,INDEX(仕訳帳・設定!$AB$6:$AK$1000,$J17,7)))</f>
        <v/>
      </c>
      <c r="G17" s="170" t="str">
        <f aca="false">IF($A17&gt;$G$2,"",IF($F$2="借方残",G16+E17-F17,G16+F17-E17))</f>
        <v/>
      </c>
      <c r="I17" s="106" t="str">
        <f aca="false">IF($A17&gt;$G$2,"",INDEX(仕訳帳・設定!$AQ$6:$AQ$1000,MATCH($A17,仕訳帳・設定!$AP$6:$AP$1000,0),1))</f>
        <v/>
      </c>
      <c r="J17" s="105" t="str">
        <f aca="false">IF($A17&gt;$G$2,"",MATCH($A17,仕訳帳・設定!$AP$6:$AP$1000))</f>
        <v/>
      </c>
    </row>
    <row r="18" customFormat="false" ht="12" hidden="false" customHeight="false" outlineLevel="0" collapsed="false">
      <c r="A18" s="52" t="n">
        <v>13</v>
      </c>
      <c r="B18" s="100" t="str">
        <f aca="false">IF($A18&gt;$G$2,"",INDEX(仕訳帳・設定!$AB$6:$AK$1000,$J18,1))</f>
        <v/>
      </c>
      <c r="C18" s="100" t="str">
        <f aca="false">IF(OR($D$2="",$A18&gt;$G$2),"",INDEX(仕訳帳・設定!$AB$6:$AK$1000,$J18,3)&amp;" "&amp;INDEX(仕訳帳・設定!$AB$6:$AK$1000,$J18,4))</f>
        <v/>
      </c>
      <c r="D18" s="169" t="str">
        <f aca="false">IF(OR($D$2="",$A18&gt;$G$2),"",IF($I18="借",INDEX(仕訳帳・設定!$AB$6:$AK$1000,$J18,9),INDEX(仕訳帳・設定!$AB$6:$AK$1000,$J18,6)))</f>
        <v/>
      </c>
      <c r="E18" s="88" t="str">
        <f aca="false">IF($A18&gt;$G$2,"",IF($I18="借",(INDEX(仕訳帳・設定!$AB$6:$AK$1000,$J18,7)),0))</f>
        <v/>
      </c>
      <c r="F18" s="88" t="str">
        <f aca="false">IF($A18&gt;$G$2,"",IF($I18="借",0,INDEX(仕訳帳・設定!$AB$6:$AK$1000,$J18,7)))</f>
        <v/>
      </c>
      <c r="G18" s="170" t="str">
        <f aca="false">IF($A18&gt;$G$2,"",IF($F$2="借方残",G17+E18-F18,G17+F18-E18))</f>
        <v/>
      </c>
      <c r="I18" s="106" t="str">
        <f aca="false">IF($A18&gt;$G$2,"",INDEX(仕訳帳・設定!$AQ$6:$AQ$1000,MATCH($A18,仕訳帳・設定!$AP$6:$AP$1000,0),1))</f>
        <v/>
      </c>
      <c r="J18" s="105" t="str">
        <f aca="false">IF($A18&gt;$G$2,"",MATCH($A18,仕訳帳・設定!$AP$6:$AP$1000))</f>
        <v/>
      </c>
    </row>
    <row r="19" customFormat="false" ht="12" hidden="false" customHeight="false" outlineLevel="0" collapsed="false">
      <c r="A19" s="52" t="n">
        <v>14</v>
      </c>
      <c r="B19" s="100" t="str">
        <f aca="false">IF($A19&gt;$G$2,"",INDEX(仕訳帳・設定!$AB$6:$AK$1000,$J19,1))</f>
        <v/>
      </c>
      <c r="C19" s="100" t="str">
        <f aca="false">IF(OR($D$2="",$A19&gt;$G$2),"",INDEX(仕訳帳・設定!$AB$6:$AK$1000,$J19,3)&amp;" "&amp;INDEX(仕訳帳・設定!$AB$6:$AK$1000,$J19,4))</f>
        <v/>
      </c>
      <c r="D19" s="169" t="str">
        <f aca="false">IF(OR($D$2="",$A19&gt;$G$2),"",IF($I19="借",INDEX(仕訳帳・設定!$AB$6:$AK$1000,$J19,9),INDEX(仕訳帳・設定!$AB$6:$AK$1000,$J19,6)))</f>
        <v/>
      </c>
      <c r="E19" s="88" t="str">
        <f aca="false">IF($A19&gt;$G$2,"",IF($I19="借",(INDEX(仕訳帳・設定!$AB$6:$AK$1000,$J19,7)),0))</f>
        <v/>
      </c>
      <c r="F19" s="88" t="str">
        <f aca="false">IF($A19&gt;$G$2,"",IF($I19="借",0,INDEX(仕訳帳・設定!$AB$6:$AK$1000,$J19,7)))</f>
        <v/>
      </c>
      <c r="G19" s="170" t="str">
        <f aca="false">IF($A19&gt;$G$2,"",IF($F$2="借方残",G18+E19-F19,G18+F19-E19))</f>
        <v/>
      </c>
      <c r="I19" s="106" t="str">
        <f aca="false">IF($A19&gt;$G$2,"",INDEX(仕訳帳・設定!$AQ$6:$AQ$1000,MATCH($A19,仕訳帳・設定!$AP$6:$AP$1000,0),1))</f>
        <v/>
      </c>
      <c r="J19" s="105" t="str">
        <f aca="false">IF($A19&gt;$G$2,"",MATCH($A19,仕訳帳・設定!$AP$6:$AP$1000))</f>
        <v/>
      </c>
    </row>
    <row r="20" customFormat="false" ht="12" hidden="false" customHeight="false" outlineLevel="0" collapsed="false">
      <c r="A20" s="52" t="n">
        <v>15</v>
      </c>
      <c r="B20" s="100" t="str">
        <f aca="false">IF($A20&gt;$G$2,"",INDEX(仕訳帳・設定!$AB$6:$AK$1000,$J20,1))</f>
        <v/>
      </c>
      <c r="C20" s="100" t="str">
        <f aca="false">IF(OR($D$2="",$A20&gt;$G$2),"",INDEX(仕訳帳・設定!$AB$6:$AK$1000,$J20,3)&amp;" "&amp;INDEX(仕訳帳・設定!$AB$6:$AK$1000,$J20,4))</f>
        <v/>
      </c>
      <c r="D20" s="169" t="str">
        <f aca="false">IF(OR($D$2="",$A20&gt;$G$2),"",IF($I20="借",INDEX(仕訳帳・設定!$AB$6:$AK$1000,$J20,9),INDEX(仕訳帳・設定!$AB$6:$AK$1000,$J20,6)))</f>
        <v/>
      </c>
      <c r="E20" s="88" t="str">
        <f aca="false">IF($A20&gt;$G$2,"",IF($I20="借",(INDEX(仕訳帳・設定!$AB$6:$AK$1000,$J20,7)),0))</f>
        <v/>
      </c>
      <c r="F20" s="88" t="str">
        <f aca="false">IF($A20&gt;$G$2,"",IF($I20="借",0,INDEX(仕訳帳・設定!$AB$6:$AK$1000,$J20,7)))</f>
        <v/>
      </c>
      <c r="G20" s="170" t="str">
        <f aca="false">IF($A20&gt;$G$2,"",IF($F$2="借方残",G19+E20-F20,G19+F20-E20))</f>
        <v/>
      </c>
      <c r="I20" s="106" t="str">
        <f aca="false">IF($A20&gt;$G$2,"",INDEX(仕訳帳・設定!$AQ$6:$AQ$1000,MATCH($A20,仕訳帳・設定!$AP$6:$AP$1000,0),1))</f>
        <v/>
      </c>
      <c r="J20" s="105" t="str">
        <f aca="false">IF($A20&gt;$G$2,"",MATCH($A20,仕訳帳・設定!$AP$6:$AP$1000))</f>
        <v/>
      </c>
    </row>
    <row r="21" customFormat="false" ht="12" hidden="false" customHeight="false" outlineLevel="0" collapsed="false">
      <c r="A21" s="52" t="n">
        <v>16</v>
      </c>
      <c r="B21" s="100" t="str">
        <f aca="false">IF($A21&gt;$G$2,"",INDEX(仕訳帳・設定!$AB$6:$AK$1000,$J21,1))</f>
        <v/>
      </c>
      <c r="C21" s="100" t="str">
        <f aca="false">IF(OR($D$2="",$A21&gt;$G$2),"",INDEX(仕訳帳・設定!$AB$6:$AK$1000,$J21,3)&amp;" "&amp;INDEX(仕訳帳・設定!$AB$6:$AK$1000,$J21,4))</f>
        <v/>
      </c>
      <c r="D21" s="169" t="str">
        <f aca="false">IF(OR($D$2="",$A21&gt;$G$2),"",IF($I21="借",INDEX(仕訳帳・設定!$AB$6:$AK$1000,$J21,9),INDEX(仕訳帳・設定!$AB$6:$AK$1000,$J21,6)))</f>
        <v/>
      </c>
      <c r="E21" s="88" t="str">
        <f aca="false">IF($A21&gt;$G$2,"",IF($I21="借",(INDEX(仕訳帳・設定!$AB$6:$AK$1000,$J21,7)),0))</f>
        <v/>
      </c>
      <c r="F21" s="88" t="str">
        <f aca="false">IF($A21&gt;$G$2,"",IF($I21="借",0,INDEX(仕訳帳・設定!$AB$6:$AK$1000,$J21,7)))</f>
        <v/>
      </c>
      <c r="G21" s="170" t="str">
        <f aca="false">IF($A21&gt;$G$2,"",IF($F$2="借方残",G20+E21-F21,G20+F21-E21))</f>
        <v/>
      </c>
      <c r="I21" s="106" t="str">
        <f aca="false">IF($A21&gt;$G$2,"",INDEX(仕訳帳・設定!$AQ$6:$AQ$1000,MATCH($A21,仕訳帳・設定!$AP$6:$AP$1000,0),1))</f>
        <v/>
      </c>
      <c r="J21" s="105" t="str">
        <f aca="false">IF($A21&gt;$G$2,"",MATCH($A21,仕訳帳・設定!$AP$6:$AP$1000))</f>
        <v/>
      </c>
    </row>
    <row r="22" customFormat="false" ht="12" hidden="false" customHeight="false" outlineLevel="0" collapsed="false">
      <c r="A22" s="52" t="n">
        <v>17</v>
      </c>
      <c r="B22" s="100" t="str">
        <f aca="false">IF($A22&gt;$G$2,"",INDEX(仕訳帳・設定!$AB$6:$AK$1000,$J22,1))</f>
        <v/>
      </c>
      <c r="C22" s="100" t="str">
        <f aca="false">IF(OR($D$2="",$A22&gt;$G$2),"",INDEX(仕訳帳・設定!$AB$6:$AK$1000,$J22,3)&amp;" "&amp;INDEX(仕訳帳・設定!$AB$6:$AK$1000,$J22,4))</f>
        <v/>
      </c>
      <c r="D22" s="169" t="str">
        <f aca="false">IF(OR($D$2="",$A22&gt;$G$2),"",IF($I22="借",INDEX(仕訳帳・設定!$AB$6:$AK$1000,$J22,9),INDEX(仕訳帳・設定!$AB$6:$AK$1000,$J22,6)))</f>
        <v/>
      </c>
      <c r="E22" s="88" t="str">
        <f aca="false">IF($A22&gt;$G$2,"",IF($I22="借",(INDEX(仕訳帳・設定!$AB$6:$AK$1000,$J22,7)),0))</f>
        <v/>
      </c>
      <c r="F22" s="88" t="str">
        <f aca="false">IF($A22&gt;$G$2,"",IF($I22="借",0,INDEX(仕訳帳・設定!$AB$6:$AK$1000,$J22,7)))</f>
        <v/>
      </c>
      <c r="G22" s="170" t="str">
        <f aca="false">IF($A22&gt;$G$2,"",IF($F$2="借方残",G21+E22-F22,G21+F22-E22))</f>
        <v/>
      </c>
      <c r="I22" s="106" t="str">
        <f aca="false">IF($A22&gt;$G$2,"",INDEX(仕訳帳・設定!$AQ$6:$AQ$1000,MATCH($A22,仕訳帳・設定!$AP$6:$AP$1000,0),1))</f>
        <v/>
      </c>
      <c r="J22" s="105" t="str">
        <f aca="false">IF($A22&gt;$G$2,"",MATCH($A22,仕訳帳・設定!$AP$6:$AP$1000))</f>
        <v/>
      </c>
    </row>
    <row r="23" customFormat="false" ht="12" hidden="false" customHeight="false" outlineLevel="0" collapsed="false">
      <c r="A23" s="52" t="n">
        <v>18</v>
      </c>
      <c r="B23" s="100" t="str">
        <f aca="false">IF($A23&gt;$G$2,"",INDEX(仕訳帳・設定!$AB$6:$AK$1000,$J23,1))</f>
        <v/>
      </c>
      <c r="C23" s="100" t="str">
        <f aca="false">IF(OR($D$2="",$A23&gt;$G$2),"",INDEX(仕訳帳・設定!$AB$6:$AK$1000,$J23,3)&amp;" "&amp;INDEX(仕訳帳・設定!$AB$6:$AK$1000,$J23,4))</f>
        <v/>
      </c>
      <c r="D23" s="169" t="str">
        <f aca="false">IF(OR($D$2="",$A23&gt;$G$2),"",IF($I23="借",INDEX(仕訳帳・設定!$AB$6:$AK$1000,$J23,9),INDEX(仕訳帳・設定!$AB$6:$AK$1000,$J23,6)))</f>
        <v/>
      </c>
      <c r="E23" s="88" t="str">
        <f aca="false">IF($A23&gt;$G$2,"",IF($I23="借",(INDEX(仕訳帳・設定!$AB$6:$AK$1000,$J23,7)),0))</f>
        <v/>
      </c>
      <c r="F23" s="88" t="str">
        <f aca="false">IF($A23&gt;$G$2,"",IF($I23="借",0,INDEX(仕訳帳・設定!$AB$6:$AK$1000,$J23,7)))</f>
        <v/>
      </c>
      <c r="G23" s="170" t="str">
        <f aca="false">IF($A23&gt;$G$2,"",IF($F$2="借方残",G22+E23-F23,G22+F23-E23))</f>
        <v/>
      </c>
      <c r="I23" s="106" t="str">
        <f aca="false">IF($A23&gt;$G$2,"",INDEX(仕訳帳・設定!$AQ$6:$AQ$1000,MATCH($A23,仕訳帳・設定!$AP$6:$AP$1000,0),1))</f>
        <v/>
      </c>
      <c r="J23" s="105" t="str">
        <f aca="false">IF($A23&gt;$G$2,"",MATCH($A23,仕訳帳・設定!$AP$6:$AP$1000))</f>
        <v/>
      </c>
    </row>
    <row r="24" customFormat="false" ht="12" hidden="false" customHeight="false" outlineLevel="0" collapsed="false">
      <c r="A24" s="52" t="n">
        <v>19</v>
      </c>
      <c r="B24" s="100" t="str">
        <f aca="false">IF($A24&gt;$G$2,"",INDEX(仕訳帳・設定!$AB$6:$AK$1000,$J24,1))</f>
        <v/>
      </c>
      <c r="C24" s="100" t="str">
        <f aca="false">IF(OR($D$2="",$A24&gt;$G$2),"",INDEX(仕訳帳・設定!$AB$6:$AK$1000,$J24,3)&amp;" "&amp;INDEX(仕訳帳・設定!$AB$6:$AK$1000,$J24,4))</f>
        <v/>
      </c>
      <c r="D24" s="169" t="str">
        <f aca="false">IF(OR($D$2="",$A24&gt;$G$2),"",IF($I24="借",INDEX(仕訳帳・設定!$AB$6:$AK$1000,$J24,9),INDEX(仕訳帳・設定!$AB$6:$AK$1000,$J24,6)))</f>
        <v/>
      </c>
      <c r="E24" s="88" t="str">
        <f aca="false">IF($A24&gt;$G$2,"",IF($I24="借",(INDEX(仕訳帳・設定!$AB$6:$AK$1000,$J24,7)),0))</f>
        <v/>
      </c>
      <c r="F24" s="88" t="str">
        <f aca="false">IF($A24&gt;$G$2,"",IF($I24="借",0,INDEX(仕訳帳・設定!$AB$6:$AK$1000,$J24,7)))</f>
        <v/>
      </c>
      <c r="G24" s="170" t="str">
        <f aca="false">IF($A24&gt;$G$2,"",IF($F$2="借方残",G23+E24-F24,G23+F24-E24))</f>
        <v/>
      </c>
      <c r="I24" s="106" t="str">
        <f aca="false">IF($A24&gt;$G$2,"",INDEX(仕訳帳・設定!$AQ$6:$AQ$1000,MATCH($A24,仕訳帳・設定!$AP$6:$AP$1000,0),1))</f>
        <v/>
      </c>
      <c r="J24" s="105" t="str">
        <f aca="false">IF($A24&gt;$G$2,"",MATCH($A24,仕訳帳・設定!$AP$6:$AP$1000))</f>
        <v/>
      </c>
    </row>
    <row r="25" customFormat="false" ht="12" hidden="false" customHeight="false" outlineLevel="0" collapsed="false">
      <c r="A25" s="52" t="n">
        <v>20</v>
      </c>
      <c r="B25" s="100" t="str">
        <f aca="false">IF($A25&gt;$G$2,"",INDEX(仕訳帳・設定!$AB$6:$AK$1000,$J25,1))</f>
        <v/>
      </c>
      <c r="C25" s="100" t="str">
        <f aca="false">IF(OR($D$2="",$A25&gt;$G$2),"",INDEX(仕訳帳・設定!$AB$6:$AK$1000,$J25,3)&amp;" "&amp;INDEX(仕訳帳・設定!$AB$6:$AK$1000,$J25,4))</f>
        <v/>
      </c>
      <c r="D25" s="169" t="str">
        <f aca="false">IF(OR($D$2="",$A25&gt;$G$2),"",IF($I25="借",INDEX(仕訳帳・設定!$AB$6:$AK$1000,$J25,9),INDEX(仕訳帳・設定!$AB$6:$AK$1000,$J25,6)))</f>
        <v/>
      </c>
      <c r="E25" s="88" t="str">
        <f aca="false">IF($A25&gt;$G$2,"",IF($I25="借",(INDEX(仕訳帳・設定!$AB$6:$AK$1000,$J25,7)),0))</f>
        <v/>
      </c>
      <c r="F25" s="88" t="str">
        <f aca="false">IF($A25&gt;$G$2,"",IF($I25="借",0,INDEX(仕訳帳・設定!$AB$6:$AK$1000,$J25,7)))</f>
        <v/>
      </c>
      <c r="G25" s="170" t="str">
        <f aca="false">IF($A25&gt;$G$2,"",IF($F$2="借方残",G24+E25-F25,G24+F25-E25))</f>
        <v/>
      </c>
      <c r="I25" s="106" t="str">
        <f aca="false">IF($A25&gt;$G$2,"",INDEX(仕訳帳・設定!$AQ$6:$AQ$1000,MATCH($A25,仕訳帳・設定!$AP$6:$AP$1000,0),1))</f>
        <v/>
      </c>
      <c r="J25" s="105" t="str">
        <f aca="false">IF($A25&gt;$G$2,"",MATCH($A25,仕訳帳・設定!$AP$6:$AP$1000))</f>
        <v/>
      </c>
    </row>
    <row r="26" customFormat="false" ht="12" hidden="false" customHeight="false" outlineLevel="0" collapsed="false">
      <c r="A26" s="52" t="n">
        <v>21</v>
      </c>
      <c r="B26" s="100" t="str">
        <f aca="false">IF($A26&gt;$G$2,"",INDEX(仕訳帳・設定!$AB$6:$AK$1000,$J26,1))</f>
        <v/>
      </c>
      <c r="C26" s="100" t="str">
        <f aca="false">IF(OR($D$2="",$A26&gt;$G$2),"",INDEX(仕訳帳・設定!$AB$6:$AK$1000,$J26,3)&amp;" "&amp;INDEX(仕訳帳・設定!$AB$6:$AK$1000,$J26,4))</f>
        <v/>
      </c>
      <c r="D26" s="169" t="str">
        <f aca="false">IF(OR($D$2="",$A26&gt;$G$2),"",IF($I26="借",INDEX(仕訳帳・設定!$AB$6:$AK$1000,$J26,9),INDEX(仕訳帳・設定!$AB$6:$AK$1000,$J26,6)))</f>
        <v/>
      </c>
      <c r="E26" s="88" t="str">
        <f aca="false">IF($A26&gt;$G$2,"",IF($I26="借",(INDEX(仕訳帳・設定!$AB$6:$AK$1000,$J26,7)),0))</f>
        <v/>
      </c>
      <c r="F26" s="88" t="str">
        <f aca="false">IF($A26&gt;$G$2,"",IF($I26="借",0,INDEX(仕訳帳・設定!$AB$6:$AK$1000,$J26,7)))</f>
        <v/>
      </c>
      <c r="G26" s="170" t="str">
        <f aca="false">IF($A26&gt;$G$2,"",IF($F$2="借方残",G25+E26-F26,G25+F26-E26))</f>
        <v/>
      </c>
      <c r="I26" s="106" t="str">
        <f aca="false">IF($A26&gt;$G$2,"",INDEX(仕訳帳・設定!$AQ$6:$AQ$1000,MATCH($A26,仕訳帳・設定!$AP$6:$AP$1000,0),1))</f>
        <v/>
      </c>
      <c r="J26" s="105" t="str">
        <f aca="false">IF($A26&gt;$G$2,"",MATCH($A26,仕訳帳・設定!$AP$6:$AP$1000))</f>
        <v/>
      </c>
    </row>
    <row r="27" customFormat="false" ht="12" hidden="false" customHeight="false" outlineLevel="0" collapsed="false">
      <c r="A27" s="52" t="n">
        <v>22</v>
      </c>
      <c r="B27" s="100" t="str">
        <f aca="false">IF($A27&gt;$G$2,"",INDEX(仕訳帳・設定!$AB$6:$AK$1000,$J27,1))</f>
        <v/>
      </c>
      <c r="C27" s="100" t="str">
        <f aca="false">IF(OR($D$2="",$A27&gt;$G$2),"",INDEX(仕訳帳・設定!$AB$6:$AK$1000,$J27,3)&amp;" "&amp;INDEX(仕訳帳・設定!$AB$6:$AK$1000,$J27,4))</f>
        <v/>
      </c>
      <c r="D27" s="169" t="str">
        <f aca="false">IF(OR($D$2="",$A27&gt;$G$2),"",IF($I27="借",INDEX(仕訳帳・設定!$AB$6:$AK$1000,$J27,9),INDEX(仕訳帳・設定!$AB$6:$AK$1000,$J27,6)))</f>
        <v/>
      </c>
      <c r="E27" s="88" t="str">
        <f aca="false">IF($A27&gt;$G$2,"",IF($I27="借",(INDEX(仕訳帳・設定!$AB$6:$AK$1000,$J27,7)),0))</f>
        <v/>
      </c>
      <c r="F27" s="88" t="str">
        <f aca="false">IF($A27&gt;$G$2,"",IF($I27="借",0,INDEX(仕訳帳・設定!$AB$6:$AK$1000,$J27,7)))</f>
        <v/>
      </c>
      <c r="G27" s="170" t="str">
        <f aca="false">IF($A27&gt;$G$2,"",IF($F$2="借方残",G26+E27-F27,G26+F27-E27))</f>
        <v/>
      </c>
      <c r="I27" s="106" t="str">
        <f aca="false">IF($A27&gt;$G$2,"",INDEX(仕訳帳・設定!$AQ$6:$AQ$1000,MATCH($A27,仕訳帳・設定!$AP$6:$AP$1000,0),1))</f>
        <v/>
      </c>
      <c r="J27" s="105" t="str">
        <f aca="false">IF($A27&gt;$G$2,"",MATCH($A27,仕訳帳・設定!$AP$6:$AP$1000))</f>
        <v/>
      </c>
    </row>
    <row r="28" customFormat="false" ht="12" hidden="false" customHeight="false" outlineLevel="0" collapsed="false">
      <c r="A28" s="52" t="n">
        <v>23</v>
      </c>
      <c r="B28" s="100" t="str">
        <f aca="false">IF($A28&gt;$G$2,"",INDEX(仕訳帳・設定!$AB$6:$AK$1000,$J28,1))</f>
        <v/>
      </c>
      <c r="C28" s="100" t="str">
        <f aca="false">IF(OR($D$2="",$A28&gt;$G$2),"",INDEX(仕訳帳・設定!$AB$6:$AK$1000,$J28,3)&amp;" "&amp;INDEX(仕訳帳・設定!$AB$6:$AK$1000,$J28,4))</f>
        <v/>
      </c>
      <c r="D28" s="169" t="str">
        <f aca="false">IF(OR($D$2="",$A28&gt;$G$2),"",IF($I28="借",INDEX(仕訳帳・設定!$AB$6:$AK$1000,$J28,9),INDEX(仕訳帳・設定!$AB$6:$AK$1000,$J28,6)))</f>
        <v/>
      </c>
      <c r="E28" s="88" t="str">
        <f aca="false">IF($A28&gt;$G$2,"",IF($I28="借",(INDEX(仕訳帳・設定!$AB$6:$AK$1000,$J28,7)),0))</f>
        <v/>
      </c>
      <c r="F28" s="88" t="str">
        <f aca="false">IF($A28&gt;$G$2,"",IF($I28="借",0,INDEX(仕訳帳・設定!$AB$6:$AK$1000,$J28,7)))</f>
        <v/>
      </c>
      <c r="G28" s="170" t="str">
        <f aca="false">IF($A28&gt;$G$2,"",IF($F$2="借方残",G27+E28-F28,G27+F28-E28))</f>
        <v/>
      </c>
      <c r="I28" s="106" t="str">
        <f aca="false">IF($A28&gt;$G$2,"",INDEX(仕訳帳・設定!$AQ$6:$AQ$1000,MATCH($A28,仕訳帳・設定!$AP$6:$AP$1000,0),1))</f>
        <v/>
      </c>
      <c r="J28" s="105" t="str">
        <f aca="false">IF($A28&gt;$G$2,"",MATCH($A28,仕訳帳・設定!$AP$6:$AP$1000))</f>
        <v/>
      </c>
    </row>
    <row r="29" customFormat="false" ht="12" hidden="false" customHeight="false" outlineLevel="0" collapsed="false">
      <c r="A29" s="52" t="n">
        <v>24</v>
      </c>
      <c r="B29" s="100" t="str">
        <f aca="false">IF($A29&gt;$G$2,"",INDEX(仕訳帳・設定!$AB$6:$AK$1000,$J29,1))</f>
        <v/>
      </c>
      <c r="C29" s="100" t="str">
        <f aca="false">IF(OR($D$2="",$A29&gt;$G$2),"",INDEX(仕訳帳・設定!$AB$6:$AK$1000,$J29,3)&amp;" "&amp;INDEX(仕訳帳・設定!$AB$6:$AK$1000,$J29,4))</f>
        <v/>
      </c>
      <c r="D29" s="169" t="str">
        <f aca="false">IF(OR($D$2="",$A29&gt;$G$2),"",IF($I29="借",INDEX(仕訳帳・設定!$AB$6:$AK$1000,$J29,9),INDEX(仕訳帳・設定!$AB$6:$AK$1000,$J29,6)))</f>
        <v/>
      </c>
      <c r="E29" s="88" t="str">
        <f aca="false">IF($A29&gt;$G$2,"",IF($I29="借",(INDEX(仕訳帳・設定!$AB$6:$AK$1000,$J29,7)),0))</f>
        <v/>
      </c>
      <c r="F29" s="88" t="str">
        <f aca="false">IF($A29&gt;$G$2,"",IF($I29="借",0,INDEX(仕訳帳・設定!$AB$6:$AK$1000,$J29,7)))</f>
        <v/>
      </c>
      <c r="G29" s="170" t="str">
        <f aca="false">IF($A29&gt;$G$2,"",IF($F$2="借方残",G28+E29-F29,G28+F29-E29))</f>
        <v/>
      </c>
      <c r="I29" s="106" t="str">
        <f aca="false">IF($A29&gt;$G$2,"",INDEX(仕訳帳・設定!$AQ$6:$AQ$1000,MATCH($A29,仕訳帳・設定!$AP$6:$AP$1000,0),1))</f>
        <v/>
      </c>
      <c r="J29" s="105" t="str">
        <f aca="false">IF($A29&gt;$G$2,"",MATCH($A29,仕訳帳・設定!$AP$6:$AP$1000))</f>
        <v/>
      </c>
    </row>
    <row r="30" customFormat="false" ht="12" hidden="false" customHeight="false" outlineLevel="0" collapsed="false">
      <c r="A30" s="52" t="n">
        <v>25</v>
      </c>
      <c r="B30" s="100" t="str">
        <f aca="false">IF($A30&gt;$G$2,"",INDEX(仕訳帳・設定!$AB$6:$AK$1000,$J30,1))</f>
        <v/>
      </c>
      <c r="C30" s="100" t="str">
        <f aca="false">IF(OR($D$2="",$A30&gt;$G$2),"",INDEX(仕訳帳・設定!$AB$6:$AK$1000,$J30,3)&amp;" "&amp;INDEX(仕訳帳・設定!$AB$6:$AK$1000,$J30,4))</f>
        <v/>
      </c>
      <c r="D30" s="169" t="str">
        <f aca="false">IF(OR($D$2="",$A30&gt;$G$2),"",IF($I30="借",INDEX(仕訳帳・設定!$AB$6:$AK$1000,$J30,9),INDEX(仕訳帳・設定!$AB$6:$AK$1000,$J30,6)))</f>
        <v/>
      </c>
      <c r="E30" s="88" t="str">
        <f aca="false">IF($A30&gt;$G$2,"",IF($I30="借",(INDEX(仕訳帳・設定!$AB$6:$AK$1000,$J30,7)),0))</f>
        <v/>
      </c>
      <c r="F30" s="88" t="str">
        <f aca="false">IF($A30&gt;$G$2,"",IF($I30="借",0,INDEX(仕訳帳・設定!$AB$6:$AK$1000,$J30,7)))</f>
        <v/>
      </c>
      <c r="G30" s="170" t="str">
        <f aca="false">IF($A30&gt;$G$2,"",IF($F$2="借方残",G29+E30-F30,G29+F30-E30))</f>
        <v/>
      </c>
      <c r="I30" s="106" t="str">
        <f aca="false">IF($A30&gt;$G$2,"",INDEX(仕訳帳・設定!$AQ$6:$AQ$1000,MATCH($A30,仕訳帳・設定!$AP$6:$AP$1000,0),1))</f>
        <v/>
      </c>
      <c r="J30" s="105" t="str">
        <f aca="false">IF($A30&gt;$G$2,"",MATCH($A30,仕訳帳・設定!$AP$6:$AP$1000))</f>
        <v/>
      </c>
    </row>
    <row r="31" customFormat="false" ht="12" hidden="false" customHeight="false" outlineLevel="0" collapsed="false">
      <c r="A31" s="52" t="n">
        <v>26</v>
      </c>
      <c r="B31" s="100" t="str">
        <f aca="false">IF($A31&gt;$G$2,"",INDEX(仕訳帳・設定!$AB$6:$AK$1000,$J31,1))</f>
        <v/>
      </c>
      <c r="C31" s="100" t="str">
        <f aca="false">IF(OR($D$2="",$A31&gt;$G$2),"",INDEX(仕訳帳・設定!$AB$6:$AK$1000,$J31,3)&amp;" "&amp;INDEX(仕訳帳・設定!$AB$6:$AK$1000,$J31,4))</f>
        <v/>
      </c>
      <c r="D31" s="169" t="str">
        <f aca="false">IF(OR($D$2="",$A31&gt;$G$2),"",IF($I31="借",INDEX(仕訳帳・設定!$AB$6:$AK$1000,$J31,9),INDEX(仕訳帳・設定!$AB$6:$AK$1000,$J31,6)))</f>
        <v/>
      </c>
      <c r="E31" s="88" t="str">
        <f aca="false">IF($A31&gt;$G$2,"",IF($I31="借",(INDEX(仕訳帳・設定!$AB$6:$AK$1000,$J31,7)),0))</f>
        <v/>
      </c>
      <c r="F31" s="88" t="str">
        <f aca="false">IF($A31&gt;$G$2,"",IF($I31="借",0,INDEX(仕訳帳・設定!$AB$6:$AK$1000,$J31,7)))</f>
        <v/>
      </c>
      <c r="G31" s="170" t="str">
        <f aca="false">IF($A31&gt;$G$2,"",IF($F$2="借方残",G30+E31-F31,G30+F31-E31))</f>
        <v/>
      </c>
      <c r="I31" s="106" t="str">
        <f aca="false">IF($A31&gt;$G$2,"",INDEX(仕訳帳・設定!$AQ$6:$AQ$1000,MATCH($A31,仕訳帳・設定!$AP$6:$AP$1000,0),1))</f>
        <v/>
      </c>
      <c r="J31" s="105" t="str">
        <f aca="false">IF($A31&gt;$G$2,"",MATCH($A31,仕訳帳・設定!$AP$6:$AP$1000))</f>
        <v/>
      </c>
    </row>
    <row r="32" customFormat="false" ht="12" hidden="false" customHeight="false" outlineLevel="0" collapsed="false">
      <c r="A32" s="52" t="n">
        <v>27</v>
      </c>
      <c r="B32" s="100" t="str">
        <f aca="false">IF($A32&gt;$G$2,"",INDEX(仕訳帳・設定!$AB$6:$AK$1000,$J32,1))</f>
        <v/>
      </c>
      <c r="C32" s="100" t="str">
        <f aca="false">IF(OR($D$2="",$A32&gt;$G$2),"",INDEX(仕訳帳・設定!$AB$6:$AK$1000,$J32,3)&amp;" "&amp;INDEX(仕訳帳・設定!$AB$6:$AK$1000,$J32,4))</f>
        <v/>
      </c>
      <c r="D32" s="169" t="str">
        <f aca="false">IF(OR($D$2="",$A32&gt;$G$2),"",IF($I32="借",INDEX(仕訳帳・設定!$AB$6:$AK$1000,$J32,9),INDEX(仕訳帳・設定!$AB$6:$AK$1000,$J32,6)))</f>
        <v/>
      </c>
      <c r="E32" s="88" t="str">
        <f aca="false">IF($A32&gt;$G$2,"",IF($I32="借",(INDEX(仕訳帳・設定!$AB$6:$AK$1000,$J32,7)),0))</f>
        <v/>
      </c>
      <c r="F32" s="88" t="str">
        <f aca="false">IF($A32&gt;$G$2,"",IF($I32="借",0,INDEX(仕訳帳・設定!$AB$6:$AK$1000,$J32,7)))</f>
        <v/>
      </c>
      <c r="G32" s="170" t="str">
        <f aca="false">IF($A32&gt;$G$2,"",IF($F$2="借方残",G31+E32-F32,G31+F32-E32))</f>
        <v/>
      </c>
      <c r="I32" s="106" t="str">
        <f aca="false">IF($A32&gt;$G$2,"",INDEX(仕訳帳・設定!$AQ$6:$AQ$1000,MATCH($A32,仕訳帳・設定!$AP$6:$AP$1000,0),1))</f>
        <v/>
      </c>
      <c r="J32" s="105" t="str">
        <f aca="false">IF($A32&gt;$G$2,"",MATCH($A32,仕訳帳・設定!$AP$6:$AP$1000))</f>
        <v/>
      </c>
    </row>
    <row r="33" customFormat="false" ht="12" hidden="false" customHeight="false" outlineLevel="0" collapsed="false">
      <c r="A33" s="52" t="n">
        <v>28</v>
      </c>
      <c r="B33" s="100" t="str">
        <f aca="false">IF($A33&gt;$G$2,"",INDEX(仕訳帳・設定!$AB$6:$AK$1000,$J33,1))</f>
        <v/>
      </c>
      <c r="C33" s="100" t="str">
        <f aca="false">IF(OR($D$2="",$A33&gt;$G$2),"",INDEX(仕訳帳・設定!$AB$6:$AK$1000,$J33,3)&amp;" "&amp;INDEX(仕訳帳・設定!$AB$6:$AK$1000,$J33,4))</f>
        <v/>
      </c>
      <c r="D33" s="169" t="str">
        <f aca="false">IF(OR($D$2="",$A33&gt;$G$2),"",IF($I33="借",INDEX(仕訳帳・設定!$AB$6:$AK$1000,$J33,9),INDEX(仕訳帳・設定!$AB$6:$AK$1000,$J33,6)))</f>
        <v/>
      </c>
      <c r="E33" s="88" t="str">
        <f aca="false">IF($A33&gt;$G$2,"",IF($I33="借",(INDEX(仕訳帳・設定!$AB$6:$AK$1000,$J33,7)),0))</f>
        <v/>
      </c>
      <c r="F33" s="88" t="str">
        <f aca="false">IF($A33&gt;$G$2,"",IF($I33="借",0,INDEX(仕訳帳・設定!$AB$6:$AK$1000,$J33,7)))</f>
        <v/>
      </c>
      <c r="G33" s="170" t="str">
        <f aca="false">IF($A33&gt;$G$2,"",IF($F$2="借方残",G32+E33-F33,G32+F33-E33))</f>
        <v/>
      </c>
      <c r="I33" s="106" t="str">
        <f aca="false">IF($A33&gt;$G$2,"",INDEX(仕訳帳・設定!$AQ$6:$AQ$1000,MATCH($A33,仕訳帳・設定!$AP$6:$AP$1000,0),1))</f>
        <v/>
      </c>
      <c r="J33" s="105" t="str">
        <f aca="false">IF($A33&gt;$G$2,"",MATCH($A33,仕訳帳・設定!$AP$6:$AP$1000))</f>
        <v/>
      </c>
    </row>
    <row r="34" customFormat="false" ht="12" hidden="false" customHeight="false" outlineLevel="0" collapsed="false">
      <c r="A34" s="52" t="n">
        <v>29</v>
      </c>
      <c r="B34" s="100" t="str">
        <f aca="false">IF($A34&gt;$G$2,"",INDEX(仕訳帳・設定!$AB$6:$AK$1000,$J34,1))</f>
        <v/>
      </c>
      <c r="C34" s="100" t="str">
        <f aca="false">IF(OR($D$2="",$A34&gt;$G$2),"",INDEX(仕訳帳・設定!$AB$6:$AK$1000,$J34,3)&amp;" "&amp;INDEX(仕訳帳・設定!$AB$6:$AK$1000,$J34,4))</f>
        <v/>
      </c>
      <c r="D34" s="169" t="str">
        <f aca="false">IF(OR($D$2="",$A34&gt;$G$2),"",IF($I34="借",INDEX(仕訳帳・設定!$AB$6:$AK$1000,$J34,9),INDEX(仕訳帳・設定!$AB$6:$AK$1000,$J34,6)))</f>
        <v/>
      </c>
      <c r="E34" s="88" t="str">
        <f aca="false">IF($A34&gt;$G$2,"",IF($I34="借",(INDEX(仕訳帳・設定!$AB$6:$AK$1000,$J34,7)),0))</f>
        <v/>
      </c>
      <c r="F34" s="88" t="str">
        <f aca="false">IF($A34&gt;$G$2,"",IF($I34="借",0,INDEX(仕訳帳・設定!$AB$6:$AK$1000,$J34,7)))</f>
        <v/>
      </c>
      <c r="G34" s="170" t="str">
        <f aca="false">IF($A34&gt;$G$2,"",IF($F$2="借方残",G33+E34-F34,G33+F34-E34))</f>
        <v/>
      </c>
      <c r="I34" s="106" t="str">
        <f aca="false">IF($A34&gt;$G$2,"",INDEX(仕訳帳・設定!$AQ$6:$AQ$1000,MATCH($A34,仕訳帳・設定!$AP$6:$AP$1000,0),1))</f>
        <v/>
      </c>
      <c r="J34" s="105" t="str">
        <f aca="false">IF($A34&gt;$G$2,"",MATCH($A34,仕訳帳・設定!$AP$6:$AP$1000))</f>
        <v/>
      </c>
    </row>
    <row r="35" customFormat="false" ht="12" hidden="false" customHeight="false" outlineLevel="0" collapsed="false">
      <c r="A35" s="52" t="n">
        <v>30</v>
      </c>
      <c r="B35" s="100" t="str">
        <f aca="false">IF($A35&gt;$G$2,"",INDEX(仕訳帳・設定!$AB$6:$AK$1000,$J35,1))</f>
        <v/>
      </c>
      <c r="C35" s="100" t="str">
        <f aca="false">IF(OR($D$2="",$A35&gt;$G$2),"",INDEX(仕訳帳・設定!$AB$6:$AK$1000,$J35,3)&amp;" "&amp;INDEX(仕訳帳・設定!$AB$6:$AK$1000,$J35,4))</f>
        <v/>
      </c>
      <c r="D35" s="169" t="str">
        <f aca="false">IF(OR($D$2="",$A35&gt;$G$2),"",IF($I35="借",INDEX(仕訳帳・設定!$AB$6:$AK$1000,$J35,9),INDEX(仕訳帳・設定!$AB$6:$AK$1000,$J35,6)))</f>
        <v/>
      </c>
      <c r="E35" s="88" t="str">
        <f aca="false">IF($A35&gt;$G$2,"",IF($I35="借",(INDEX(仕訳帳・設定!$AB$6:$AK$1000,$J35,7)),0))</f>
        <v/>
      </c>
      <c r="F35" s="88" t="str">
        <f aca="false">IF($A35&gt;$G$2,"",IF($I35="借",0,INDEX(仕訳帳・設定!$AB$6:$AK$1000,$J35,7)))</f>
        <v/>
      </c>
      <c r="G35" s="170" t="str">
        <f aca="false">IF($A35&gt;$G$2,"",IF($F$2="借方残",G34+E35-F35,G34+F35-E35))</f>
        <v/>
      </c>
      <c r="I35" s="106" t="str">
        <f aca="false">IF($A35&gt;$G$2,"",INDEX(仕訳帳・設定!$AQ$6:$AQ$1000,MATCH($A35,仕訳帳・設定!$AP$6:$AP$1000,0),1))</f>
        <v/>
      </c>
      <c r="J35" s="105" t="str">
        <f aca="false">IF($A35&gt;$G$2,"",MATCH($A35,仕訳帳・設定!$AP$6:$AP$1000))</f>
        <v/>
      </c>
    </row>
    <row r="36" customFormat="false" ht="12" hidden="false" customHeight="false" outlineLevel="0" collapsed="false">
      <c r="A36" s="52" t="n">
        <v>31</v>
      </c>
      <c r="B36" s="100" t="str">
        <f aca="false">IF($A36&gt;$G$2,"",INDEX(仕訳帳・設定!$AB$6:$AK$1000,$J36,1))</f>
        <v/>
      </c>
      <c r="C36" s="100" t="str">
        <f aca="false">IF(OR($D$2="",$A36&gt;$G$2),"",INDEX(仕訳帳・設定!$AB$6:$AK$1000,$J36,3)&amp;" "&amp;INDEX(仕訳帳・設定!$AB$6:$AK$1000,$J36,4))</f>
        <v/>
      </c>
      <c r="D36" s="169" t="str">
        <f aca="false">IF(OR($D$2="",$A36&gt;$G$2),"",IF($I36="借",INDEX(仕訳帳・設定!$AB$6:$AK$1000,$J36,9),INDEX(仕訳帳・設定!$AB$6:$AK$1000,$J36,6)))</f>
        <v/>
      </c>
      <c r="E36" s="88" t="str">
        <f aca="false">IF($A36&gt;$G$2,"",IF($I36="借",(INDEX(仕訳帳・設定!$AB$6:$AK$1000,$J36,7)),0))</f>
        <v/>
      </c>
      <c r="F36" s="88" t="str">
        <f aca="false">IF($A36&gt;$G$2,"",IF($I36="借",0,INDEX(仕訳帳・設定!$AB$6:$AK$1000,$J36,7)))</f>
        <v/>
      </c>
      <c r="G36" s="170" t="str">
        <f aca="false">IF($A36&gt;$G$2,"",IF($F$2="借方残",G35+E36-F36,G35+F36-E36))</f>
        <v/>
      </c>
      <c r="I36" s="106" t="str">
        <f aca="false">IF($A36&gt;$G$2,"",INDEX(仕訳帳・設定!$AQ$6:$AQ$1000,MATCH($A36,仕訳帳・設定!$AP$6:$AP$1000,0),1))</f>
        <v/>
      </c>
      <c r="J36" s="105" t="str">
        <f aca="false">IF($A36&gt;$G$2,"",MATCH($A36,仕訳帳・設定!$AP$6:$AP$1000))</f>
        <v/>
      </c>
    </row>
    <row r="37" customFormat="false" ht="12" hidden="false" customHeight="false" outlineLevel="0" collapsed="false">
      <c r="A37" s="52" t="n">
        <v>32</v>
      </c>
      <c r="B37" s="100" t="str">
        <f aca="false">IF($A37&gt;$G$2,"",INDEX(仕訳帳・設定!$AB$6:$AK$1000,$J37,1))</f>
        <v/>
      </c>
      <c r="C37" s="100" t="str">
        <f aca="false">IF(OR($D$2="",$A37&gt;$G$2),"",INDEX(仕訳帳・設定!$AB$6:$AK$1000,$J37,3)&amp;" "&amp;INDEX(仕訳帳・設定!$AB$6:$AK$1000,$J37,4))</f>
        <v/>
      </c>
      <c r="D37" s="169" t="str">
        <f aca="false">IF(OR($D$2="",$A37&gt;$G$2),"",IF($I37="借",INDEX(仕訳帳・設定!$AB$6:$AK$1000,$J37,9),INDEX(仕訳帳・設定!$AB$6:$AK$1000,$J37,6)))</f>
        <v/>
      </c>
      <c r="E37" s="88" t="str">
        <f aca="false">IF($A37&gt;$G$2,"",IF($I37="借",(INDEX(仕訳帳・設定!$AB$6:$AK$1000,$J37,7)),0))</f>
        <v/>
      </c>
      <c r="F37" s="88" t="str">
        <f aca="false">IF($A37&gt;$G$2,"",IF($I37="借",0,INDEX(仕訳帳・設定!$AB$6:$AK$1000,$J37,7)))</f>
        <v/>
      </c>
      <c r="G37" s="170" t="str">
        <f aca="false">IF($A37&gt;$G$2,"",IF($F$2="借方残",G36+E37-F37,G36+F37-E37))</f>
        <v/>
      </c>
      <c r="I37" s="106" t="str">
        <f aca="false">IF($A37&gt;$G$2,"",INDEX(仕訳帳・設定!$AQ$6:$AQ$1000,MATCH($A37,仕訳帳・設定!$AP$6:$AP$1000,0),1))</f>
        <v/>
      </c>
      <c r="J37" s="105" t="str">
        <f aca="false">IF($A37&gt;$G$2,"",MATCH($A37,仕訳帳・設定!$AP$6:$AP$1000))</f>
        <v/>
      </c>
    </row>
    <row r="38" customFormat="false" ht="12" hidden="false" customHeight="false" outlineLevel="0" collapsed="false">
      <c r="A38" s="52" t="n">
        <v>33</v>
      </c>
      <c r="B38" s="100" t="str">
        <f aca="false">IF($A38&gt;$G$2,"",INDEX(仕訳帳・設定!$AB$6:$AK$1000,$J38,1))</f>
        <v/>
      </c>
      <c r="C38" s="100" t="str">
        <f aca="false">IF(OR($D$2="",$A38&gt;$G$2),"",INDEX(仕訳帳・設定!$AB$6:$AK$1000,$J38,3)&amp;" "&amp;INDEX(仕訳帳・設定!$AB$6:$AK$1000,$J38,4))</f>
        <v/>
      </c>
      <c r="D38" s="169" t="str">
        <f aca="false">IF(OR($D$2="",$A38&gt;$G$2),"",IF($I38="借",INDEX(仕訳帳・設定!$AB$6:$AK$1000,$J38,9),INDEX(仕訳帳・設定!$AB$6:$AK$1000,$J38,6)))</f>
        <v/>
      </c>
      <c r="E38" s="88" t="str">
        <f aca="false">IF($A38&gt;$G$2,"",IF($I38="借",(INDEX(仕訳帳・設定!$AB$6:$AK$1000,$J38,7)),0))</f>
        <v/>
      </c>
      <c r="F38" s="88" t="str">
        <f aca="false">IF($A38&gt;$G$2,"",IF($I38="借",0,INDEX(仕訳帳・設定!$AB$6:$AK$1000,$J38,7)))</f>
        <v/>
      </c>
      <c r="G38" s="170" t="str">
        <f aca="false">IF($A38&gt;$G$2,"",IF($F$2="借方残",G37+E38-F38,G37+F38-E38))</f>
        <v/>
      </c>
      <c r="I38" s="106" t="str">
        <f aca="false">IF($A38&gt;$G$2,"",INDEX(仕訳帳・設定!$AQ$6:$AQ$1000,MATCH($A38,仕訳帳・設定!$AP$6:$AP$1000,0),1))</f>
        <v/>
      </c>
      <c r="J38" s="105" t="str">
        <f aca="false">IF($A38&gt;$G$2,"",MATCH($A38,仕訳帳・設定!$AP$6:$AP$1000))</f>
        <v/>
      </c>
    </row>
    <row r="39" customFormat="false" ht="12" hidden="false" customHeight="false" outlineLevel="0" collapsed="false">
      <c r="A39" s="52" t="n">
        <v>34</v>
      </c>
      <c r="B39" s="100" t="str">
        <f aca="false">IF($A39&gt;$G$2,"",INDEX(仕訳帳・設定!$AB$6:$AK$1000,$J39,1))</f>
        <v/>
      </c>
      <c r="C39" s="100" t="str">
        <f aca="false">IF(OR($D$2="",$A39&gt;$G$2),"",INDEX(仕訳帳・設定!$AB$6:$AK$1000,$J39,3)&amp;" "&amp;INDEX(仕訳帳・設定!$AB$6:$AK$1000,$J39,4))</f>
        <v/>
      </c>
      <c r="D39" s="169" t="str">
        <f aca="false">IF(OR($D$2="",$A39&gt;$G$2),"",IF($I39="借",INDEX(仕訳帳・設定!$AB$6:$AK$1000,$J39,9),INDEX(仕訳帳・設定!$AB$6:$AK$1000,$J39,6)))</f>
        <v/>
      </c>
      <c r="E39" s="88" t="str">
        <f aca="false">IF($A39&gt;$G$2,"",IF($I39="借",(INDEX(仕訳帳・設定!$AB$6:$AK$1000,$J39,7)),0))</f>
        <v/>
      </c>
      <c r="F39" s="88" t="str">
        <f aca="false">IF($A39&gt;$G$2,"",IF($I39="借",0,INDEX(仕訳帳・設定!$AB$6:$AK$1000,$J39,7)))</f>
        <v/>
      </c>
      <c r="G39" s="170" t="str">
        <f aca="false">IF($A39&gt;$G$2,"",IF($F$2="借方残",G38+E39-F39,G38+F39-E39))</f>
        <v/>
      </c>
      <c r="I39" s="106" t="str">
        <f aca="false">IF($A39&gt;$G$2,"",INDEX(仕訳帳・設定!$AQ$6:$AQ$1000,MATCH($A39,仕訳帳・設定!$AP$6:$AP$1000,0),1))</f>
        <v/>
      </c>
      <c r="J39" s="105" t="str">
        <f aca="false">IF($A39&gt;$G$2,"",MATCH($A39,仕訳帳・設定!$AP$6:$AP$1000))</f>
        <v/>
      </c>
    </row>
    <row r="40" customFormat="false" ht="12" hidden="false" customHeight="false" outlineLevel="0" collapsed="false">
      <c r="A40" s="52" t="n">
        <v>35</v>
      </c>
      <c r="B40" s="100" t="str">
        <f aca="false">IF($A40&gt;$G$2,"",INDEX(仕訳帳・設定!$AB$6:$AK$1000,$J40,1))</f>
        <v/>
      </c>
      <c r="C40" s="100" t="str">
        <f aca="false">IF(OR($D$2="",$A40&gt;$G$2),"",INDEX(仕訳帳・設定!$AB$6:$AK$1000,$J40,3)&amp;" "&amp;INDEX(仕訳帳・設定!$AB$6:$AK$1000,$J40,4))</f>
        <v/>
      </c>
      <c r="D40" s="169" t="str">
        <f aca="false">IF(OR($D$2="",$A40&gt;$G$2),"",IF($I40="借",INDEX(仕訳帳・設定!$AB$6:$AK$1000,$J40,9),INDEX(仕訳帳・設定!$AB$6:$AK$1000,$J40,6)))</f>
        <v/>
      </c>
      <c r="E40" s="88" t="str">
        <f aca="false">IF($A40&gt;$G$2,"",IF($I40="借",(INDEX(仕訳帳・設定!$AB$6:$AK$1000,$J40,7)),0))</f>
        <v/>
      </c>
      <c r="F40" s="88" t="str">
        <f aca="false">IF($A40&gt;$G$2,"",IF($I40="借",0,INDEX(仕訳帳・設定!$AB$6:$AK$1000,$J40,7)))</f>
        <v/>
      </c>
      <c r="G40" s="170" t="str">
        <f aca="false">IF($A40&gt;$G$2,"",IF($F$2="借方残",G39+E40-F40,G39+F40-E40))</f>
        <v/>
      </c>
      <c r="I40" s="106" t="str">
        <f aca="false">IF($A40&gt;$G$2,"",INDEX(仕訳帳・設定!$AQ$6:$AQ$1000,MATCH($A40,仕訳帳・設定!$AP$6:$AP$1000,0),1))</f>
        <v/>
      </c>
      <c r="J40" s="105" t="str">
        <f aca="false">IF($A40&gt;$G$2,"",MATCH($A40,仕訳帳・設定!$AP$6:$AP$1000))</f>
        <v/>
      </c>
    </row>
    <row r="41" customFormat="false" ht="12" hidden="false" customHeight="false" outlineLevel="0" collapsed="false">
      <c r="A41" s="52" t="n">
        <v>36</v>
      </c>
      <c r="B41" s="100" t="str">
        <f aca="false">IF($A41&gt;$G$2,"",INDEX(仕訳帳・設定!$AB$6:$AK$1000,$J41,1))</f>
        <v/>
      </c>
      <c r="C41" s="100" t="str">
        <f aca="false">IF(OR($D$2="",$A41&gt;$G$2),"",INDEX(仕訳帳・設定!$AB$6:$AK$1000,$J41,3)&amp;" "&amp;INDEX(仕訳帳・設定!$AB$6:$AK$1000,$J41,4))</f>
        <v/>
      </c>
      <c r="D41" s="169" t="str">
        <f aca="false">IF(OR($D$2="",$A41&gt;$G$2),"",IF($I41="借",INDEX(仕訳帳・設定!$AB$6:$AK$1000,$J41,9),INDEX(仕訳帳・設定!$AB$6:$AK$1000,$J41,6)))</f>
        <v/>
      </c>
      <c r="E41" s="88" t="str">
        <f aca="false">IF($A41&gt;$G$2,"",IF($I41="借",(INDEX(仕訳帳・設定!$AB$6:$AK$1000,$J41,7)),0))</f>
        <v/>
      </c>
      <c r="F41" s="88" t="str">
        <f aca="false">IF($A41&gt;$G$2,"",IF($I41="借",0,INDEX(仕訳帳・設定!$AB$6:$AK$1000,$J41,7)))</f>
        <v/>
      </c>
      <c r="G41" s="170" t="str">
        <f aca="false">IF($A41&gt;$G$2,"",IF($F$2="借方残",G40+E41-F41,G40+F41-E41))</f>
        <v/>
      </c>
      <c r="I41" s="106" t="str">
        <f aca="false">IF($A41&gt;$G$2,"",INDEX(仕訳帳・設定!$AQ$6:$AQ$1000,MATCH($A41,仕訳帳・設定!$AP$6:$AP$1000,0),1))</f>
        <v/>
      </c>
      <c r="J41" s="105" t="str">
        <f aca="false">IF($A41&gt;$G$2,"",MATCH($A41,仕訳帳・設定!$AP$6:$AP$1000))</f>
        <v/>
      </c>
    </row>
    <row r="42" customFormat="false" ht="12" hidden="false" customHeight="false" outlineLevel="0" collapsed="false">
      <c r="A42" s="52" t="n">
        <v>37</v>
      </c>
      <c r="B42" s="100" t="str">
        <f aca="false">IF($A42&gt;$G$2,"",INDEX(仕訳帳・設定!$AB$6:$AK$1000,$J42,1))</f>
        <v/>
      </c>
      <c r="C42" s="100" t="str">
        <f aca="false">IF(OR($D$2="",$A42&gt;$G$2),"",INDEX(仕訳帳・設定!$AB$6:$AK$1000,$J42,3)&amp;" "&amp;INDEX(仕訳帳・設定!$AB$6:$AK$1000,$J42,4))</f>
        <v/>
      </c>
      <c r="D42" s="169" t="str">
        <f aca="false">IF(OR($D$2="",$A42&gt;$G$2),"",IF($I42="借",INDEX(仕訳帳・設定!$AB$6:$AK$1000,$J42,9),INDEX(仕訳帳・設定!$AB$6:$AK$1000,$J42,6)))</f>
        <v/>
      </c>
      <c r="E42" s="88" t="str">
        <f aca="false">IF($A42&gt;$G$2,"",IF($I42="借",(INDEX(仕訳帳・設定!$AB$6:$AK$1000,$J42,7)),0))</f>
        <v/>
      </c>
      <c r="F42" s="88" t="str">
        <f aca="false">IF($A42&gt;$G$2,"",IF($I42="借",0,INDEX(仕訳帳・設定!$AB$6:$AK$1000,$J42,7)))</f>
        <v/>
      </c>
      <c r="G42" s="170" t="str">
        <f aca="false">IF($A42&gt;$G$2,"",IF($F$2="借方残",G41+E42-F42,G41+F42-E42))</f>
        <v/>
      </c>
      <c r="I42" s="106" t="str">
        <f aca="false">IF($A42&gt;$G$2,"",INDEX(仕訳帳・設定!$AQ$6:$AQ$1000,MATCH($A42,仕訳帳・設定!$AP$6:$AP$1000,0),1))</f>
        <v/>
      </c>
      <c r="J42" s="105" t="str">
        <f aca="false">IF($A42&gt;$G$2,"",MATCH($A42,仕訳帳・設定!$AP$6:$AP$1000))</f>
        <v/>
      </c>
    </row>
    <row r="43" customFormat="false" ht="12" hidden="false" customHeight="false" outlineLevel="0" collapsed="false">
      <c r="A43" s="52" t="n">
        <v>38</v>
      </c>
      <c r="B43" s="100" t="str">
        <f aca="false">IF($A43&gt;$G$2,"",INDEX(仕訳帳・設定!$AB$6:$AK$1000,$J43,1))</f>
        <v/>
      </c>
      <c r="C43" s="100" t="str">
        <f aca="false">IF(OR($D$2="",$A43&gt;$G$2),"",INDEX(仕訳帳・設定!$AB$6:$AK$1000,$J43,3)&amp;" "&amp;INDEX(仕訳帳・設定!$AB$6:$AK$1000,$J43,4))</f>
        <v/>
      </c>
      <c r="D43" s="169" t="str">
        <f aca="false">IF(OR($D$2="",$A43&gt;$G$2),"",IF($I43="借",INDEX(仕訳帳・設定!$AB$6:$AK$1000,$J43,9),INDEX(仕訳帳・設定!$AB$6:$AK$1000,$J43,6)))</f>
        <v/>
      </c>
      <c r="E43" s="88" t="str">
        <f aca="false">IF($A43&gt;$G$2,"",IF($I43="借",(INDEX(仕訳帳・設定!$AB$6:$AK$1000,$J43,7)),0))</f>
        <v/>
      </c>
      <c r="F43" s="88" t="str">
        <f aca="false">IF($A43&gt;$G$2,"",IF($I43="借",0,INDEX(仕訳帳・設定!$AB$6:$AK$1000,$J43,7)))</f>
        <v/>
      </c>
      <c r="G43" s="170" t="str">
        <f aca="false">IF($A43&gt;$G$2,"",IF($F$2="借方残",G42+E43-F43,G42+F43-E43))</f>
        <v/>
      </c>
      <c r="I43" s="106" t="str">
        <f aca="false">IF($A43&gt;$G$2,"",INDEX(仕訳帳・設定!$AQ$6:$AQ$1000,MATCH($A43,仕訳帳・設定!$AP$6:$AP$1000,0),1))</f>
        <v/>
      </c>
      <c r="J43" s="105" t="str">
        <f aca="false">IF($A43&gt;$G$2,"",MATCH($A43,仕訳帳・設定!$AP$6:$AP$1000))</f>
        <v/>
      </c>
    </row>
    <row r="44" customFormat="false" ht="12" hidden="false" customHeight="false" outlineLevel="0" collapsed="false">
      <c r="A44" s="52" t="n">
        <v>39</v>
      </c>
      <c r="B44" s="100" t="str">
        <f aca="false">IF($A44&gt;$G$2,"",INDEX(仕訳帳・設定!$AB$6:$AK$1000,$J44,1))</f>
        <v/>
      </c>
      <c r="C44" s="100" t="str">
        <f aca="false">IF(OR($D$2="",$A44&gt;$G$2),"",INDEX(仕訳帳・設定!$AB$6:$AK$1000,$J44,3)&amp;" "&amp;INDEX(仕訳帳・設定!$AB$6:$AK$1000,$J44,4))</f>
        <v/>
      </c>
      <c r="D44" s="169" t="str">
        <f aca="false">IF(OR($D$2="",$A44&gt;$G$2),"",IF($I44="借",INDEX(仕訳帳・設定!$AB$6:$AK$1000,$J44,9),INDEX(仕訳帳・設定!$AB$6:$AK$1000,$J44,6)))</f>
        <v/>
      </c>
      <c r="E44" s="88" t="str">
        <f aca="false">IF($A44&gt;$G$2,"",IF($I44="借",(INDEX(仕訳帳・設定!$AB$6:$AK$1000,$J44,7)),0))</f>
        <v/>
      </c>
      <c r="F44" s="88" t="str">
        <f aca="false">IF($A44&gt;$G$2,"",IF($I44="借",0,INDEX(仕訳帳・設定!$AB$6:$AK$1000,$J44,7)))</f>
        <v/>
      </c>
      <c r="G44" s="170" t="str">
        <f aca="false">IF($A44&gt;$G$2,"",IF($F$2="借方残",G43+E44-F44,G43+F44-E44))</f>
        <v/>
      </c>
      <c r="I44" s="106" t="str">
        <f aca="false">IF($A44&gt;$G$2,"",INDEX(仕訳帳・設定!$AQ$6:$AQ$1000,MATCH($A44,仕訳帳・設定!$AP$6:$AP$1000,0),1))</f>
        <v/>
      </c>
      <c r="J44" s="105" t="str">
        <f aca="false">IF($A44&gt;$G$2,"",MATCH($A44,仕訳帳・設定!$AP$6:$AP$1000))</f>
        <v/>
      </c>
    </row>
    <row r="45" customFormat="false" ht="12" hidden="false" customHeight="false" outlineLevel="0" collapsed="false">
      <c r="A45" s="52" t="n">
        <v>40</v>
      </c>
      <c r="B45" s="100" t="str">
        <f aca="false">IF($A45&gt;$G$2,"",INDEX(仕訳帳・設定!$AB$6:$AK$1000,$J45,1))</f>
        <v/>
      </c>
      <c r="C45" s="100" t="str">
        <f aca="false">IF(OR($D$2="",$A45&gt;$G$2),"",INDEX(仕訳帳・設定!$AB$6:$AK$1000,$J45,3)&amp;" "&amp;INDEX(仕訳帳・設定!$AB$6:$AK$1000,$J45,4))</f>
        <v/>
      </c>
      <c r="D45" s="169" t="str">
        <f aca="false">IF(OR($D$2="",$A45&gt;$G$2),"",IF($I45="借",INDEX(仕訳帳・設定!$AB$6:$AK$1000,$J45,9),INDEX(仕訳帳・設定!$AB$6:$AK$1000,$J45,6)))</f>
        <v/>
      </c>
      <c r="E45" s="88" t="str">
        <f aca="false">IF($A45&gt;$G$2,"",IF($I45="借",(INDEX(仕訳帳・設定!$AB$6:$AK$1000,$J45,7)),0))</f>
        <v/>
      </c>
      <c r="F45" s="88" t="str">
        <f aca="false">IF($A45&gt;$G$2,"",IF($I45="借",0,INDEX(仕訳帳・設定!$AB$6:$AK$1000,$J45,7)))</f>
        <v/>
      </c>
      <c r="G45" s="170" t="str">
        <f aca="false">IF($A45&gt;$G$2,"",IF($F$2="借方残",G44+E45-F45,G44+F45-E45))</f>
        <v/>
      </c>
      <c r="I45" s="106" t="str">
        <f aca="false">IF($A45&gt;$G$2,"",INDEX(仕訳帳・設定!$AQ$6:$AQ$1000,MATCH($A45,仕訳帳・設定!$AP$6:$AP$1000,0),1))</f>
        <v/>
      </c>
      <c r="J45" s="105" t="str">
        <f aca="false">IF($A45&gt;$G$2,"",MATCH($A45,仕訳帳・設定!$AP$6:$AP$1000))</f>
        <v/>
      </c>
    </row>
    <row r="46" customFormat="false" ht="12" hidden="false" customHeight="false" outlineLevel="0" collapsed="false">
      <c r="A46" s="52" t="n">
        <v>41</v>
      </c>
      <c r="B46" s="100" t="str">
        <f aca="false">IF($A46&gt;$G$2,"",INDEX(仕訳帳・設定!$AB$6:$AK$1000,$J46,1))</f>
        <v/>
      </c>
      <c r="C46" s="100" t="str">
        <f aca="false">IF(OR($D$2="",$A46&gt;$G$2),"",INDEX(仕訳帳・設定!$AB$6:$AK$1000,$J46,3)&amp;" "&amp;INDEX(仕訳帳・設定!$AB$6:$AK$1000,$J46,4))</f>
        <v/>
      </c>
      <c r="D46" s="169" t="str">
        <f aca="false">IF(OR($D$2="",$A46&gt;$G$2),"",IF($I46="借",INDEX(仕訳帳・設定!$AB$6:$AK$1000,$J46,9),INDEX(仕訳帳・設定!$AB$6:$AK$1000,$J46,6)))</f>
        <v/>
      </c>
      <c r="E46" s="88" t="str">
        <f aca="false">IF($A46&gt;$G$2,"",IF($I46="借",(INDEX(仕訳帳・設定!$AB$6:$AK$1000,$J46,7)),0))</f>
        <v/>
      </c>
      <c r="F46" s="88" t="str">
        <f aca="false">IF($A46&gt;$G$2,"",IF($I46="借",0,INDEX(仕訳帳・設定!$AB$6:$AK$1000,$J46,7)))</f>
        <v/>
      </c>
      <c r="G46" s="170" t="str">
        <f aca="false">IF($A46&gt;$G$2,"",IF($F$2="借方残",G45+E46-F46,G45+F46-E46))</f>
        <v/>
      </c>
      <c r="I46" s="106" t="str">
        <f aca="false">IF($A46&gt;$G$2,"",INDEX(仕訳帳・設定!$AQ$6:$AQ$1000,MATCH($A46,仕訳帳・設定!$AP$6:$AP$1000,0),1))</f>
        <v/>
      </c>
      <c r="J46" s="105" t="str">
        <f aca="false">IF($A46&gt;$G$2,"",MATCH($A46,仕訳帳・設定!$AP$6:$AP$1000))</f>
        <v/>
      </c>
    </row>
    <row r="47" customFormat="false" ht="12" hidden="false" customHeight="false" outlineLevel="0" collapsed="false">
      <c r="A47" s="52" t="n">
        <v>42</v>
      </c>
      <c r="B47" s="100" t="str">
        <f aca="false">IF($A47&gt;$G$2,"",INDEX(仕訳帳・設定!$AB$6:$AK$1000,$J47,1))</f>
        <v/>
      </c>
      <c r="C47" s="100" t="str">
        <f aca="false">IF(OR($D$2="",$A47&gt;$G$2),"",INDEX(仕訳帳・設定!$AB$6:$AK$1000,$J47,3)&amp;" "&amp;INDEX(仕訳帳・設定!$AB$6:$AK$1000,$J47,4))</f>
        <v/>
      </c>
      <c r="D47" s="169" t="str">
        <f aca="false">IF(OR($D$2="",$A47&gt;$G$2),"",IF($I47="借",INDEX(仕訳帳・設定!$AB$6:$AK$1000,$J47,9),INDEX(仕訳帳・設定!$AB$6:$AK$1000,$J47,6)))</f>
        <v/>
      </c>
      <c r="E47" s="88" t="str">
        <f aca="false">IF($A47&gt;$G$2,"",IF($I47="借",(INDEX(仕訳帳・設定!$AB$6:$AK$1000,$J47,7)),0))</f>
        <v/>
      </c>
      <c r="F47" s="88" t="str">
        <f aca="false">IF($A47&gt;$G$2,"",IF($I47="借",0,INDEX(仕訳帳・設定!$AB$6:$AK$1000,$J47,7)))</f>
        <v/>
      </c>
      <c r="G47" s="170" t="str">
        <f aca="false">IF($A47&gt;$G$2,"",IF($F$2="借方残",G46+E47-F47,G46+F47-E47))</f>
        <v/>
      </c>
      <c r="I47" s="106" t="str">
        <f aca="false">IF($A47&gt;$G$2,"",INDEX(仕訳帳・設定!$AQ$6:$AQ$1000,MATCH($A47,仕訳帳・設定!$AP$6:$AP$1000,0),1))</f>
        <v/>
      </c>
      <c r="J47" s="105" t="str">
        <f aca="false">IF($A47&gt;$G$2,"",MATCH($A47,仕訳帳・設定!$AP$6:$AP$1000))</f>
        <v/>
      </c>
    </row>
    <row r="48" customFormat="false" ht="12" hidden="false" customHeight="false" outlineLevel="0" collapsed="false">
      <c r="A48" s="52" t="n">
        <v>43</v>
      </c>
      <c r="B48" s="100" t="str">
        <f aca="false">IF($A48&gt;$G$2,"",INDEX(仕訳帳・設定!$AB$6:$AK$1000,$J48,1))</f>
        <v/>
      </c>
      <c r="C48" s="100" t="str">
        <f aca="false">IF(OR($D$2="",$A48&gt;$G$2),"",INDEX(仕訳帳・設定!$AB$6:$AK$1000,$J48,3)&amp;" "&amp;INDEX(仕訳帳・設定!$AB$6:$AK$1000,$J48,4))</f>
        <v/>
      </c>
      <c r="D48" s="169" t="str">
        <f aca="false">IF(OR($D$2="",$A48&gt;$G$2),"",IF($I48="借",INDEX(仕訳帳・設定!$AB$6:$AK$1000,$J48,9),INDEX(仕訳帳・設定!$AB$6:$AK$1000,$J48,6)))</f>
        <v/>
      </c>
      <c r="E48" s="88" t="str">
        <f aca="false">IF($A48&gt;$G$2,"",IF($I48="借",(INDEX(仕訳帳・設定!$AB$6:$AK$1000,$J48,7)),0))</f>
        <v/>
      </c>
      <c r="F48" s="88" t="str">
        <f aca="false">IF($A48&gt;$G$2,"",IF($I48="借",0,INDEX(仕訳帳・設定!$AB$6:$AK$1000,$J48,7)))</f>
        <v/>
      </c>
      <c r="G48" s="170" t="str">
        <f aca="false">IF($A48&gt;$G$2,"",IF($F$2="借方残",G47+E48-F48,G47+F48-E48))</f>
        <v/>
      </c>
      <c r="I48" s="106" t="str">
        <f aca="false">IF($A48&gt;$G$2,"",INDEX(仕訳帳・設定!$AQ$6:$AQ$1000,MATCH($A48,仕訳帳・設定!$AP$6:$AP$1000,0),1))</f>
        <v/>
      </c>
      <c r="J48" s="105" t="str">
        <f aca="false">IF($A48&gt;$G$2,"",MATCH($A48,仕訳帳・設定!$AP$6:$AP$1000))</f>
        <v/>
      </c>
    </row>
    <row r="49" customFormat="false" ht="12" hidden="false" customHeight="false" outlineLevel="0" collapsed="false">
      <c r="A49" s="52" t="n">
        <v>44</v>
      </c>
      <c r="B49" s="100" t="str">
        <f aca="false">IF($A49&gt;$G$2,"",INDEX(仕訳帳・設定!$AB$6:$AK$1000,$J49,1))</f>
        <v/>
      </c>
      <c r="C49" s="100" t="str">
        <f aca="false">IF(OR($D$2="",$A49&gt;$G$2),"",INDEX(仕訳帳・設定!$AB$6:$AK$1000,$J49,3)&amp;" "&amp;INDEX(仕訳帳・設定!$AB$6:$AK$1000,$J49,4))</f>
        <v/>
      </c>
      <c r="D49" s="169" t="str">
        <f aca="false">IF(OR($D$2="",$A49&gt;$G$2),"",IF($I49="借",INDEX(仕訳帳・設定!$AB$6:$AK$1000,$J49,9),INDEX(仕訳帳・設定!$AB$6:$AK$1000,$J49,6)))</f>
        <v/>
      </c>
      <c r="E49" s="88" t="str">
        <f aca="false">IF($A49&gt;$G$2,"",IF($I49="借",(INDEX(仕訳帳・設定!$AB$6:$AK$1000,$J49,7)),0))</f>
        <v/>
      </c>
      <c r="F49" s="88" t="str">
        <f aca="false">IF($A49&gt;$G$2,"",IF($I49="借",0,INDEX(仕訳帳・設定!$AB$6:$AK$1000,$J49,7)))</f>
        <v/>
      </c>
      <c r="G49" s="170" t="str">
        <f aca="false">IF($A49&gt;$G$2,"",IF($F$2="借方残",G48+E49-F49,G48+F49-E49))</f>
        <v/>
      </c>
      <c r="I49" s="106" t="str">
        <f aca="false">IF($A49&gt;$G$2,"",INDEX(仕訳帳・設定!$AQ$6:$AQ$1000,MATCH($A49,仕訳帳・設定!$AP$6:$AP$1000,0),1))</f>
        <v/>
      </c>
      <c r="J49" s="105" t="str">
        <f aca="false">IF($A49&gt;$G$2,"",MATCH($A49,仕訳帳・設定!$AP$6:$AP$1000))</f>
        <v/>
      </c>
    </row>
    <row r="50" customFormat="false" ht="12" hidden="false" customHeight="false" outlineLevel="0" collapsed="false">
      <c r="A50" s="52" t="n">
        <v>45</v>
      </c>
      <c r="B50" s="100" t="str">
        <f aca="false">IF($A50&gt;$G$2,"",INDEX(仕訳帳・設定!$AB$6:$AK$1000,$J50,1))</f>
        <v/>
      </c>
      <c r="C50" s="100" t="str">
        <f aca="false">IF(OR($D$2="",$A50&gt;$G$2),"",INDEX(仕訳帳・設定!$AB$6:$AK$1000,$J50,3)&amp;" "&amp;INDEX(仕訳帳・設定!$AB$6:$AK$1000,$J50,4))</f>
        <v/>
      </c>
      <c r="D50" s="169" t="str">
        <f aca="false">IF(OR($D$2="",$A50&gt;$G$2),"",IF($I50="借",INDEX(仕訳帳・設定!$AB$6:$AK$1000,$J50,9),INDEX(仕訳帳・設定!$AB$6:$AK$1000,$J50,6)))</f>
        <v/>
      </c>
      <c r="E50" s="88" t="str">
        <f aca="false">IF($A50&gt;$G$2,"",IF($I50="借",(INDEX(仕訳帳・設定!$AB$6:$AK$1000,$J50,7)),0))</f>
        <v/>
      </c>
      <c r="F50" s="88" t="str">
        <f aca="false">IF($A50&gt;$G$2,"",IF($I50="借",0,INDEX(仕訳帳・設定!$AB$6:$AK$1000,$J50,7)))</f>
        <v/>
      </c>
      <c r="G50" s="170" t="str">
        <f aca="false">IF($A50&gt;$G$2,"",IF($F$2="借方残",G49+E50-F50,G49+F50-E50))</f>
        <v/>
      </c>
      <c r="I50" s="106" t="str">
        <f aca="false">IF($A50&gt;$G$2,"",INDEX(仕訳帳・設定!$AQ$6:$AQ$1000,MATCH($A50,仕訳帳・設定!$AP$6:$AP$1000,0),1))</f>
        <v/>
      </c>
      <c r="J50" s="105" t="str">
        <f aca="false">IF($A50&gt;$G$2,"",MATCH($A50,仕訳帳・設定!$AP$6:$AP$1000))</f>
        <v/>
      </c>
    </row>
    <row r="51" customFormat="false" ht="12" hidden="false" customHeight="false" outlineLevel="0" collapsed="false">
      <c r="A51" s="52" t="n">
        <v>46</v>
      </c>
      <c r="B51" s="100" t="str">
        <f aca="false">IF($A51&gt;$G$2,"",INDEX(仕訳帳・設定!$AB$6:$AK$1000,$J51,1))</f>
        <v/>
      </c>
      <c r="C51" s="100" t="str">
        <f aca="false">IF(OR($D$2="",$A51&gt;$G$2),"",INDEX(仕訳帳・設定!$AB$6:$AK$1000,$J51,3)&amp;" "&amp;INDEX(仕訳帳・設定!$AB$6:$AK$1000,$J51,4))</f>
        <v/>
      </c>
      <c r="D51" s="169" t="str">
        <f aca="false">IF(OR($D$2="",$A51&gt;$G$2),"",IF($I51="借",INDEX(仕訳帳・設定!$AB$6:$AK$1000,$J51,9),INDEX(仕訳帳・設定!$AB$6:$AK$1000,$J51,6)))</f>
        <v/>
      </c>
      <c r="E51" s="88" t="str">
        <f aca="false">IF($A51&gt;$G$2,"",IF($I51="借",(INDEX(仕訳帳・設定!$AB$6:$AK$1000,$J51,7)),0))</f>
        <v/>
      </c>
      <c r="F51" s="88" t="str">
        <f aca="false">IF($A51&gt;$G$2,"",IF($I51="借",0,INDEX(仕訳帳・設定!$AB$6:$AK$1000,$J51,7)))</f>
        <v/>
      </c>
      <c r="G51" s="170" t="str">
        <f aca="false">IF($A51&gt;$G$2,"",IF($F$2="借方残",G50+E51-F51,G50+F51-E51))</f>
        <v/>
      </c>
      <c r="I51" s="106" t="str">
        <f aca="false">IF($A51&gt;$G$2,"",INDEX(仕訳帳・設定!$AQ$6:$AQ$1000,MATCH($A51,仕訳帳・設定!$AP$6:$AP$1000,0),1))</f>
        <v/>
      </c>
      <c r="J51" s="105" t="str">
        <f aca="false">IF($A51&gt;$G$2,"",MATCH($A51,仕訳帳・設定!$AP$6:$AP$1000))</f>
        <v/>
      </c>
    </row>
    <row r="52" customFormat="false" ht="12" hidden="false" customHeight="false" outlineLevel="0" collapsed="false">
      <c r="A52" s="52" t="n">
        <v>47</v>
      </c>
      <c r="B52" s="100" t="str">
        <f aca="false">IF($A52&gt;$G$2,"",INDEX(仕訳帳・設定!$AB$6:$AK$1000,$J52,1))</f>
        <v/>
      </c>
      <c r="C52" s="100" t="str">
        <f aca="false">IF(OR($D$2="",$A52&gt;$G$2),"",INDEX(仕訳帳・設定!$AB$6:$AK$1000,$J52,3)&amp;" "&amp;INDEX(仕訳帳・設定!$AB$6:$AK$1000,$J52,4))</f>
        <v/>
      </c>
      <c r="D52" s="169" t="str">
        <f aca="false">IF(OR($D$2="",$A52&gt;$G$2),"",IF($I52="借",INDEX(仕訳帳・設定!$AB$6:$AK$1000,$J52,9),INDEX(仕訳帳・設定!$AB$6:$AK$1000,$J52,6)))</f>
        <v/>
      </c>
      <c r="E52" s="88" t="str">
        <f aca="false">IF($A52&gt;$G$2,"",IF($I52="借",(INDEX(仕訳帳・設定!$AB$6:$AK$1000,$J52,7)),0))</f>
        <v/>
      </c>
      <c r="F52" s="88" t="str">
        <f aca="false">IF($A52&gt;$G$2,"",IF($I52="借",0,INDEX(仕訳帳・設定!$AB$6:$AK$1000,$J52,7)))</f>
        <v/>
      </c>
      <c r="G52" s="170" t="str">
        <f aca="false">IF($A52&gt;$G$2,"",IF($F$2="借方残",G51+E52-F52,G51+F52-E52))</f>
        <v/>
      </c>
      <c r="I52" s="106" t="str">
        <f aca="false">IF($A52&gt;$G$2,"",INDEX(仕訳帳・設定!$AQ$6:$AQ$1000,MATCH($A52,仕訳帳・設定!$AP$6:$AP$1000,0),1))</f>
        <v/>
      </c>
      <c r="J52" s="105" t="str">
        <f aca="false">IF($A52&gt;$G$2,"",MATCH($A52,仕訳帳・設定!$AP$6:$AP$1000))</f>
        <v/>
      </c>
    </row>
    <row r="53" customFormat="false" ht="12" hidden="false" customHeight="false" outlineLevel="0" collapsed="false">
      <c r="A53" s="52" t="n">
        <v>48</v>
      </c>
      <c r="B53" s="100" t="str">
        <f aca="false">IF($A53&gt;$G$2,"",INDEX(仕訳帳・設定!$AB$6:$AK$1000,$J53,1))</f>
        <v/>
      </c>
      <c r="C53" s="100" t="str">
        <f aca="false">IF(OR($D$2="",$A53&gt;$G$2),"",INDEX(仕訳帳・設定!$AB$6:$AK$1000,$J53,3)&amp;" "&amp;INDEX(仕訳帳・設定!$AB$6:$AK$1000,$J53,4))</f>
        <v/>
      </c>
      <c r="D53" s="169" t="str">
        <f aca="false">IF(OR($D$2="",$A53&gt;$G$2),"",IF($I53="借",INDEX(仕訳帳・設定!$AB$6:$AK$1000,$J53,9),INDEX(仕訳帳・設定!$AB$6:$AK$1000,$J53,6)))</f>
        <v/>
      </c>
      <c r="E53" s="88" t="str">
        <f aca="false">IF($A53&gt;$G$2,"",IF($I53="借",(INDEX(仕訳帳・設定!$AB$6:$AK$1000,$J53,7)),0))</f>
        <v/>
      </c>
      <c r="F53" s="88" t="str">
        <f aca="false">IF($A53&gt;$G$2,"",IF($I53="借",0,INDEX(仕訳帳・設定!$AB$6:$AK$1000,$J53,7)))</f>
        <v/>
      </c>
      <c r="G53" s="170" t="str">
        <f aca="false">IF($A53&gt;$G$2,"",IF($F$2="借方残",G52+E53-F53,G52+F53-E53))</f>
        <v/>
      </c>
      <c r="I53" s="106" t="str">
        <f aca="false">IF($A53&gt;$G$2,"",INDEX(仕訳帳・設定!$AQ$6:$AQ$1000,MATCH($A53,仕訳帳・設定!$AP$6:$AP$1000,0),1))</f>
        <v/>
      </c>
      <c r="J53" s="105" t="str">
        <f aca="false">IF($A53&gt;$G$2,"",MATCH($A53,仕訳帳・設定!$AP$6:$AP$1000))</f>
        <v/>
      </c>
    </row>
    <row r="54" customFormat="false" ht="12" hidden="false" customHeight="false" outlineLevel="0" collapsed="false">
      <c r="A54" s="52" t="n">
        <v>49</v>
      </c>
      <c r="B54" s="100" t="str">
        <f aca="false">IF($A54&gt;$G$2,"",INDEX(仕訳帳・設定!$AB$6:$AK$1000,$J54,1))</f>
        <v/>
      </c>
      <c r="C54" s="100" t="str">
        <f aca="false">IF(OR($D$2="",$A54&gt;$G$2),"",INDEX(仕訳帳・設定!$AB$6:$AK$1000,$J54,3)&amp;" "&amp;INDEX(仕訳帳・設定!$AB$6:$AK$1000,$J54,4))</f>
        <v/>
      </c>
      <c r="D54" s="169" t="str">
        <f aca="false">IF(OR($D$2="",$A54&gt;$G$2),"",IF($I54="借",INDEX(仕訳帳・設定!$AB$6:$AK$1000,$J54,9),INDEX(仕訳帳・設定!$AB$6:$AK$1000,$J54,6)))</f>
        <v/>
      </c>
      <c r="E54" s="88" t="str">
        <f aca="false">IF($A54&gt;$G$2,"",IF($I54="借",(INDEX(仕訳帳・設定!$AB$6:$AK$1000,$J54,7)),0))</f>
        <v/>
      </c>
      <c r="F54" s="88" t="str">
        <f aca="false">IF($A54&gt;$G$2,"",IF($I54="借",0,INDEX(仕訳帳・設定!$AB$6:$AK$1000,$J54,7)))</f>
        <v/>
      </c>
      <c r="G54" s="170" t="str">
        <f aca="false">IF($A54&gt;$G$2,"",IF($F$2="借方残",G53+E54-F54,G53+F54-E54))</f>
        <v/>
      </c>
      <c r="I54" s="106" t="str">
        <f aca="false">IF($A54&gt;$G$2,"",INDEX(仕訳帳・設定!$AQ$6:$AQ$1000,MATCH($A54,仕訳帳・設定!$AP$6:$AP$1000,0),1))</f>
        <v/>
      </c>
      <c r="J54" s="105" t="str">
        <f aca="false">IF($A54&gt;$G$2,"",MATCH($A54,仕訳帳・設定!$AP$6:$AP$1000))</f>
        <v/>
      </c>
    </row>
    <row r="55" customFormat="false" ht="12" hidden="false" customHeight="false" outlineLevel="0" collapsed="false">
      <c r="A55" s="52" t="n">
        <v>50</v>
      </c>
      <c r="B55" s="100" t="str">
        <f aca="false">IF($A55&gt;$G$2,"",INDEX(仕訳帳・設定!$AB$6:$AK$1000,$J55,1))</f>
        <v/>
      </c>
      <c r="C55" s="100" t="str">
        <f aca="false">IF(OR($D$2="",$A55&gt;$G$2),"",INDEX(仕訳帳・設定!$AB$6:$AK$1000,$J55,3)&amp;" "&amp;INDEX(仕訳帳・設定!$AB$6:$AK$1000,$J55,4))</f>
        <v/>
      </c>
      <c r="D55" s="169" t="str">
        <f aca="false">IF(OR($D$2="",$A55&gt;$G$2),"",IF($I55="借",INDEX(仕訳帳・設定!$AB$6:$AK$1000,$J55,9),INDEX(仕訳帳・設定!$AB$6:$AK$1000,$J55,6)))</f>
        <v/>
      </c>
      <c r="E55" s="88" t="str">
        <f aca="false">IF($A55&gt;$G$2,"",IF($I55="借",(INDEX(仕訳帳・設定!$AB$6:$AK$1000,$J55,7)),0))</f>
        <v/>
      </c>
      <c r="F55" s="88" t="str">
        <f aca="false">IF($A55&gt;$G$2,"",IF($I55="借",0,INDEX(仕訳帳・設定!$AB$6:$AK$1000,$J55,7)))</f>
        <v/>
      </c>
      <c r="G55" s="170" t="str">
        <f aca="false">IF($A55&gt;$G$2,"",IF($F$2="借方残",G54+E55-F55,G54+F55-E55))</f>
        <v/>
      </c>
      <c r="I55" s="106" t="str">
        <f aca="false">IF($A55&gt;$G$2,"",INDEX(仕訳帳・設定!$AQ$6:$AQ$1000,MATCH($A55,仕訳帳・設定!$AP$6:$AP$1000,0),1))</f>
        <v/>
      </c>
      <c r="J55" s="105" t="str">
        <f aca="false">IF($A55&gt;$G$2,"",MATCH($A55,仕訳帳・設定!$AP$6:$AP$1000))</f>
        <v/>
      </c>
    </row>
    <row r="56" customFormat="false" ht="12" hidden="false" customHeight="false" outlineLevel="0" collapsed="false">
      <c r="A56" s="52" t="n">
        <v>51</v>
      </c>
      <c r="B56" s="100" t="str">
        <f aca="false">IF($A56&gt;$G$2,"",INDEX(仕訳帳・設定!$AB$6:$AK$1000,$J56,1))</f>
        <v/>
      </c>
      <c r="C56" s="100" t="str">
        <f aca="false">IF(OR($D$2="",$A56&gt;$G$2),"",INDEX(仕訳帳・設定!$AB$6:$AK$1000,$J56,3)&amp;" "&amp;INDEX(仕訳帳・設定!$AB$6:$AK$1000,$J56,4))</f>
        <v/>
      </c>
      <c r="D56" s="169" t="str">
        <f aca="false">IF(OR($D$2="",$A56&gt;$G$2),"",IF($I56="借",INDEX(仕訳帳・設定!$AB$6:$AK$1000,$J56,9),INDEX(仕訳帳・設定!$AB$6:$AK$1000,$J56,6)))</f>
        <v/>
      </c>
      <c r="E56" s="88" t="str">
        <f aca="false">IF($A56&gt;$G$2,"",IF($I56="借",(INDEX(仕訳帳・設定!$AB$6:$AK$1000,$J56,7)),0))</f>
        <v/>
      </c>
      <c r="F56" s="88" t="str">
        <f aca="false">IF($A56&gt;$G$2,"",IF($I56="借",0,INDEX(仕訳帳・設定!$AB$6:$AK$1000,$J56,7)))</f>
        <v/>
      </c>
      <c r="G56" s="170" t="str">
        <f aca="false">IF($A56&gt;$G$2,"",IF($F$2="借方残",G55+E56-F56,G55+F56-E56))</f>
        <v/>
      </c>
      <c r="I56" s="106" t="str">
        <f aca="false">IF($A56&gt;$G$2,"",INDEX(仕訳帳・設定!$AQ$6:$AQ$1000,MATCH($A56,仕訳帳・設定!$AP$6:$AP$1000,0),1))</f>
        <v/>
      </c>
      <c r="J56" s="105" t="str">
        <f aca="false">IF($A56&gt;$G$2,"",MATCH($A56,仕訳帳・設定!$AP$6:$AP$1000))</f>
        <v/>
      </c>
    </row>
    <row r="57" customFormat="false" ht="12" hidden="false" customHeight="false" outlineLevel="0" collapsed="false">
      <c r="A57" s="52" t="n">
        <v>52</v>
      </c>
      <c r="B57" s="100" t="str">
        <f aca="false">IF($A57&gt;$G$2,"",INDEX(仕訳帳・設定!$AB$6:$AK$1000,$J57,1))</f>
        <v/>
      </c>
      <c r="C57" s="100" t="str">
        <f aca="false">IF(OR($D$2="",$A57&gt;$G$2),"",INDEX(仕訳帳・設定!$AB$6:$AK$1000,$J57,3)&amp;" "&amp;INDEX(仕訳帳・設定!$AB$6:$AK$1000,$J57,4))</f>
        <v/>
      </c>
      <c r="D57" s="169" t="str">
        <f aca="false">IF(OR($D$2="",$A57&gt;$G$2),"",IF($I57="借",INDEX(仕訳帳・設定!$AB$6:$AK$1000,$J57,9),INDEX(仕訳帳・設定!$AB$6:$AK$1000,$J57,6)))</f>
        <v/>
      </c>
      <c r="E57" s="88" t="str">
        <f aca="false">IF($A57&gt;$G$2,"",IF($I57="借",(INDEX(仕訳帳・設定!$AB$6:$AK$1000,$J57,7)),0))</f>
        <v/>
      </c>
      <c r="F57" s="88" t="str">
        <f aca="false">IF($A57&gt;$G$2,"",IF($I57="借",0,INDEX(仕訳帳・設定!$AB$6:$AK$1000,$J57,7)))</f>
        <v/>
      </c>
      <c r="G57" s="170" t="str">
        <f aca="false">IF($A57&gt;$G$2,"",IF($F$2="借方残",G56+E57-F57,G56+F57-E57))</f>
        <v/>
      </c>
      <c r="I57" s="106" t="str">
        <f aca="false">IF($A57&gt;$G$2,"",INDEX(仕訳帳・設定!$AQ$6:$AQ$1000,MATCH($A57,仕訳帳・設定!$AP$6:$AP$1000,0),1))</f>
        <v/>
      </c>
      <c r="J57" s="105" t="str">
        <f aca="false">IF($A57&gt;$G$2,"",MATCH($A57,仕訳帳・設定!$AP$6:$AP$1000))</f>
        <v/>
      </c>
    </row>
    <row r="58" customFormat="false" ht="12" hidden="false" customHeight="false" outlineLevel="0" collapsed="false">
      <c r="A58" s="52" t="n">
        <v>53</v>
      </c>
      <c r="B58" s="100" t="str">
        <f aca="false">IF($A58&gt;$G$2,"",INDEX(仕訳帳・設定!$AB$6:$AK$1000,$J58,1))</f>
        <v/>
      </c>
      <c r="C58" s="100" t="str">
        <f aca="false">IF(OR($D$2="",$A58&gt;$G$2),"",INDEX(仕訳帳・設定!$AB$6:$AK$1000,$J58,3)&amp;" "&amp;INDEX(仕訳帳・設定!$AB$6:$AK$1000,$J58,4))</f>
        <v/>
      </c>
      <c r="D58" s="169" t="str">
        <f aca="false">IF(OR($D$2="",$A58&gt;$G$2),"",IF($I58="借",INDEX(仕訳帳・設定!$AB$6:$AK$1000,$J58,9),INDEX(仕訳帳・設定!$AB$6:$AK$1000,$J58,6)))</f>
        <v/>
      </c>
      <c r="E58" s="88" t="str">
        <f aca="false">IF($A58&gt;$G$2,"",IF($I58="借",(INDEX(仕訳帳・設定!$AB$6:$AK$1000,$J58,7)),0))</f>
        <v/>
      </c>
      <c r="F58" s="88" t="str">
        <f aca="false">IF($A58&gt;$G$2,"",IF($I58="借",0,INDEX(仕訳帳・設定!$AB$6:$AK$1000,$J58,7)))</f>
        <v/>
      </c>
      <c r="G58" s="170" t="str">
        <f aca="false">IF($A58&gt;$G$2,"",IF($F$2="借方残",G57+E58-F58,G57+F58-E58))</f>
        <v/>
      </c>
      <c r="I58" s="106" t="str">
        <f aca="false">IF($A58&gt;$G$2,"",INDEX(仕訳帳・設定!$AQ$6:$AQ$1000,MATCH($A58,仕訳帳・設定!$AP$6:$AP$1000,0),1))</f>
        <v/>
      </c>
      <c r="J58" s="105" t="str">
        <f aca="false">IF($A58&gt;$G$2,"",MATCH($A58,仕訳帳・設定!$AP$6:$AP$1000))</f>
        <v/>
      </c>
    </row>
    <row r="59" customFormat="false" ht="12" hidden="false" customHeight="false" outlineLevel="0" collapsed="false">
      <c r="A59" s="52" t="n">
        <v>54</v>
      </c>
      <c r="B59" s="100" t="str">
        <f aca="false">IF($A59&gt;$G$2,"",INDEX(仕訳帳・設定!$AB$6:$AK$1000,$J59,1))</f>
        <v/>
      </c>
      <c r="C59" s="100" t="str">
        <f aca="false">IF(OR($D$2="",$A59&gt;$G$2),"",INDEX(仕訳帳・設定!$AB$6:$AK$1000,$J59,3)&amp;" "&amp;INDEX(仕訳帳・設定!$AB$6:$AK$1000,$J59,4))</f>
        <v/>
      </c>
      <c r="D59" s="169" t="str">
        <f aca="false">IF(OR($D$2="",$A59&gt;$G$2),"",IF($I59="借",INDEX(仕訳帳・設定!$AB$6:$AK$1000,$J59,9),INDEX(仕訳帳・設定!$AB$6:$AK$1000,$J59,6)))</f>
        <v/>
      </c>
      <c r="E59" s="88" t="str">
        <f aca="false">IF($A59&gt;$G$2,"",IF($I59="借",(INDEX(仕訳帳・設定!$AB$6:$AK$1000,$J59,7)),0))</f>
        <v/>
      </c>
      <c r="F59" s="88" t="str">
        <f aca="false">IF($A59&gt;$G$2,"",IF($I59="借",0,INDEX(仕訳帳・設定!$AB$6:$AK$1000,$J59,7)))</f>
        <v/>
      </c>
      <c r="G59" s="170" t="str">
        <f aca="false">IF($A59&gt;$G$2,"",IF($F$2="借方残",G58+E59-F59,G58+F59-E59))</f>
        <v/>
      </c>
      <c r="I59" s="106" t="str">
        <f aca="false">IF($A59&gt;$G$2,"",INDEX(仕訳帳・設定!$AQ$6:$AQ$1000,MATCH($A59,仕訳帳・設定!$AP$6:$AP$1000,0),1))</f>
        <v/>
      </c>
      <c r="J59" s="105" t="str">
        <f aca="false">IF($A59&gt;$G$2,"",MATCH($A59,仕訳帳・設定!$AP$6:$AP$1000))</f>
        <v/>
      </c>
    </row>
    <row r="60" customFormat="false" ht="12" hidden="false" customHeight="false" outlineLevel="0" collapsed="false">
      <c r="A60" s="52" t="n">
        <v>55</v>
      </c>
      <c r="B60" s="100" t="str">
        <f aca="false">IF($A60&gt;$G$2,"",INDEX(仕訳帳・設定!$AB$6:$AK$1000,$J60,1))</f>
        <v/>
      </c>
      <c r="C60" s="100" t="str">
        <f aca="false">IF(OR($D$2="",$A60&gt;$G$2),"",INDEX(仕訳帳・設定!$AB$6:$AK$1000,$J60,3)&amp;" "&amp;INDEX(仕訳帳・設定!$AB$6:$AK$1000,$J60,4))</f>
        <v/>
      </c>
      <c r="D60" s="169" t="str">
        <f aca="false">IF(OR($D$2="",$A60&gt;$G$2),"",IF($I60="借",INDEX(仕訳帳・設定!$AB$6:$AK$1000,$J60,9),INDEX(仕訳帳・設定!$AB$6:$AK$1000,$J60,6)))</f>
        <v/>
      </c>
      <c r="E60" s="88" t="str">
        <f aca="false">IF($A60&gt;$G$2,"",IF($I60="借",(INDEX(仕訳帳・設定!$AB$6:$AK$1000,$J60,7)),0))</f>
        <v/>
      </c>
      <c r="F60" s="88" t="str">
        <f aca="false">IF($A60&gt;$G$2,"",IF($I60="借",0,INDEX(仕訳帳・設定!$AB$6:$AK$1000,$J60,7)))</f>
        <v/>
      </c>
      <c r="G60" s="170" t="str">
        <f aca="false">IF($A60&gt;$G$2,"",IF($F$2="借方残",G59+E60-F60,G59+F60-E60))</f>
        <v/>
      </c>
      <c r="I60" s="106" t="str">
        <f aca="false">IF($A60&gt;$G$2,"",INDEX(仕訳帳・設定!$AQ$6:$AQ$1000,MATCH($A60,仕訳帳・設定!$AP$6:$AP$1000,0),1))</f>
        <v/>
      </c>
      <c r="J60" s="105" t="str">
        <f aca="false">IF($A60&gt;$G$2,"",MATCH($A60,仕訳帳・設定!$AP$6:$AP$1000))</f>
        <v/>
      </c>
    </row>
    <row r="61" customFormat="false" ht="12" hidden="false" customHeight="false" outlineLevel="0" collapsed="false">
      <c r="A61" s="52" t="n">
        <v>56</v>
      </c>
      <c r="B61" s="100" t="str">
        <f aca="false">IF($A61&gt;$G$2,"",INDEX(仕訳帳・設定!$AB$6:$AK$1000,$J61,1))</f>
        <v/>
      </c>
      <c r="C61" s="100" t="str">
        <f aca="false">IF(OR($D$2="",$A61&gt;$G$2),"",INDEX(仕訳帳・設定!$AB$6:$AK$1000,$J61,3)&amp;" "&amp;INDEX(仕訳帳・設定!$AB$6:$AK$1000,$J61,4))</f>
        <v/>
      </c>
      <c r="D61" s="169" t="str">
        <f aca="false">IF(OR($D$2="",$A61&gt;$G$2),"",IF($I61="借",INDEX(仕訳帳・設定!$AB$6:$AK$1000,$J61,9),INDEX(仕訳帳・設定!$AB$6:$AK$1000,$J61,6)))</f>
        <v/>
      </c>
      <c r="E61" s="88" t="str">
        <f aca="false">IF($A61&gt;$G$2,"",IF($I61="借",(INDEX(仕訳帳・設定!$AB$6:$AK$1000,$J61,7)),0))</f>
        <v/>
      </c>
      <c r="F61" s="88" t="str">
        <f aca="false">IF($A61&gt;$G$2,"",IF($I61="借",0,INDEX(仕訳帳・設定!$AB$6:$AK$1000,$J61,7)))</f>
        <v/>
      </c>
      <c r="G61" s="170" t="str">
        <f aca="false">IF($A61&gt;$G$2,"",IF($F$2="借方残",G60+E61-F61,G60+F61-E61))</f>
        <v/>
      </c>
      <c r="I61" s="106" t="str">
        <f aca="false">IF($A61&gt;$G$2,"",INDEX(仕訳帳・設定!$AQ$6:$AQ$1000,MATCH($A61,仕訳帳・設定!$AP$6:$AP$1000,0),1))</f>
        <v/>
      </c>
      <c r="J61" s="105" t="str">
        <f aca="false">IF($A61&gt;$G$2,"",MATCH($A61,仕訳帳・設定!$AP$6:$AP$1000))</f>
        <v/>
      </c>
    </row>
    <row r="62" customFormat="false" ht="12" hidden="false" customHeight="false" outlineLevel="0" collapsed="false">
      <c r="A62" s="52" t="n">
        <v>57</v>
      </c>
      <c r="B62" s="100" t="str">
        <f aca="false">IF($A62&gt;$G$2,"",INDEX(仕訳帳・設定!$AB$6:$AK$1000,$J62,1))</f>
        <v/>
      </c>
      <c r="C62" s="100" t="str">
        <f aca="false">IF(OR($D$2="",$A62&gt;$G$2),"",INDEX(仕訳帳・設定!$AB$6:$AK$1000,$J62,3)&amp;" "&amp;INDEX(仕訳帳・設定!$AB$6:$AK$1000,$J62,4))</f>
        <v/>
      </c>
      <c r="D62" s="169" t="str">
        <f aca="false">IF(OR($D$2="",$A62&gt;$G$2),"",IF($I62="借",INDEX(仕訳帳・設定!$AB$6:$AK$1000,$J62,9),INDEX(仕訳帳・設定!$AB$6:$AK$1000,$J62,6)))</f>
        <v/>
      </c>
      <c r="E62" s="88" t="str">
        <f aca="false">IF($A62&gt;$G$2,"",IF($I62="借",(INDEX(仕訳帳・設定!$AB$6:$AK$1000,$J62,7)),0))</f>
        <v/>
      </c>
      <c r="F62" s="88" t="str">
        <f aca="false">IF($A62&gt;$G$2,"",IF($I62="借",0,INDEX(仕訳帳・設定!$AB$6:$AK$1000,$J62,7)))</f>
        <v/>
      </c>
      <c r="G62" s="170" t="str">
        <f aca="false">IF($A62&gt;$G$2,"",IF($F$2="借方残",G61+E62-F62,G61+F62-E62))</f>
        <v/>
      </c>
      <c r="I62" s="106" t="str">
        <f aca="false">IF($A62&gt;$G$2,"",INDEX(仕訳帳・設定!$AQ$6:$AQ$1000,MATCH($A62,仕訳帳・設定!$AP$6:$AP$1000,0),1))</f>
        <v/>
      </c>
      <c r="J62" s="105" t="str">
        <f aca="false">IF($A62&gt;$G$2,"",MATCH($A62,仕訳帳・設定!$AP$6:$AP$1000))</f>
        <v/>
      </c>
    </row>
    <row r="63" customFormat="false" ht="12" hidden="false" customHeight="false" outlineLevel="0" collapsed="false">
      <c r="A63" s="52" t="n">
        <v>58</v>
      </c>
      <c r="B63" s="100" t="str">
        <f aca="false">IF($A63&gt;$G$2,"",INDEX(仕訳帳・設定!$AB$6:$AK$1000,$J63,1))</f>
        <v/>
      </c>
      <c r="C63" s="100" t="str">
        <f aca="false">IF(OR($D$2="",$A63&gt;$G$2),"",INDEX(仕訳帳・設定!$AB$6:$AK$1000,$J63,3)&amp;" "&amp;INDEX(仕訳帳・設定!$AB$6:$AK$1000,$J63,4))</f>
        <v/>
      </c>
      <c r="D63" s="169" t="str">
        <f aca="false">IF(OR($D$2="",$A63&gt;$G$2),"",IF($I63="借",INDEX(仕訳帳・設定!$AB$6:$AK$1000,$J63,9),INDEX(仕訳帳・設定!$AB$6:$AK$1000,$J63,6)))</f>
        <v/>
      </c>
      <c r="E63" s="88" t="str">
        <f aca="false">IF($A63&gt;$G$2,"",IF($I63="借",(INDEX(仕訳帳・設定!$AB$6:$AK$1000,$J63,7)),0))</f>
        <v/>
      </c>
      <c r="F63" s="88" t="str">
        <f aca="false">IF($A63&gt;$G$2,"",IF($I63="借",0,INDEX(仕訳帳・設定!$AB$6:$AK$1000,$J63,7)))</f>
        <v/>
      </c>
      <c r="G63" s="170" t="str">
        <f aca="false">IF($A63&gt;$G$2,"",IF($F$2="借方残",G62+E63-F63,G62+F63-E63))</f>
        <v/>
      </c>
      <c r="I63" s="106" t="str">
        <f aca="false">IF($A63&gt;$G$2,"",INDEX(仕訳帳・設定!$AQ$6:$AQ$1000,MATCH($A63,仕訳帳・設定!$AP$6:$AP$1000,0),1))</f>
        <v/>
      </c>
      <c r="J63" s="105" t="str">
        <f aca="false">IF($A63&gt;$G$2,"",MATCH($A63,仕訳帳・設定!$AP$6:$AP$1000))</f>
        <v/>
      </c>
    </row>
    <row r="64" customFormat="false" ht="12" hidden="false" customHeight="false" outlineLevel="0" collapsed="false">
      <c r="A64" s="52" t="n">
        <v>59</v>
      </c>
      <c r="B64" s="100" t="str">
        <f aca="false">IF($A64&gt;$G$2,"",INDEX(仕訳帳・設定!$AB$6:$AK$1000,$J64,1))</f>
        <v/>
      </c>
      <c r="C64" s="100" t="str">
        <f aca="false">IF(OR($D$2="",$A64&gt;$G$2),"",INDEX(仕訳帳・設定!$AB$6:$AK$1000,$J64,3)&amp;" "&amp;INDEX(仕訳帳・設定!$AB$6:$AK$1000,$J64,4))</f>
        <v/>
      </c>
      <c r="D64" s="169" t="str">
        <f aca="false">IF(OR($D$2="",$A64&gt;$G$2),"",IF($I64="借",INDEX(仕訳帳・設定!$AB$6:$AK$1000,$J64,9),INDEX(仕訳帳・設定!$AB$6:$AK$1000,$J64,6)))</f>
        <v/>
      </c>
      <c r="E64" s="88" t="str">
        <f aca="false">IF($A64&gt;$G$2,"",IF($I64="借",(INDEX(仕訳帳・設定!$AB$6:$AK$1000,$J64,7)),0))</f>
        <v/>
      </c>
      <c r="F64" s="88" t="str">
        <f aca="false">IF($A64&gt;$G$2,"",IF($I64="借",0,INDEX(仕訳帳・設定!$AB$6:$AK$1000,$J64,7)))</f>
        <v/>
      </c>
      <c r="G64" s="170" t="str">
        <f aca="false">IF($A64&gt;$G$2,"",IF($F$2="借方残",G63+E64-F64,G63+F64-E64))</f>
        <v/>
      </c>
      <c r="I64" s="106" t="str">
        <f aca="false">IF($A64&gt;$G$2,"",INDEX(仕訳帳・設定!$AQ$6:$AQ$1000,MATCH($A64,仕訳帳・設定!$AP$6:$AP$1000,0),1))</f>
        <v/>
      </c>
      <c r="J64" s="105" t="str">
        <f aca="false">IF($A64&gt;$G$2,"",MATCH($A64,仕訳帳・設定!$AP$6:$AP$1000))</f>
        <v/>
      </c>
    </row>
    <row r="65" customFormat="false" ht="12" hidden="false" customHeight="false" outlineLevel="0" collapsed="false">
      <c r="A65" s="52" t="n">
        <v>60</v>
      </c>
      <c r="B65" s="100" t="str">
        <f aca="false">IF($A65&gt;$G$2,"",INDEX(仕訳帳・設定!$AB$6:$AK$1000,$J65,1))</f>
        <v/>
      </c>
      <c r="C65" s="100" t="str">
        <f aca="false">IF(OR($D$2="",$A65&gt;$G$2),"",INDEX(仕訳帳・設定!$AB$6:$AK$1000,$J65,3)&amp;" "&amp;INDEX(仕訳帳・設定!$AB$6:$AK$1000,$J65,4))</f>
        <v/>
      </c>
      <c r="D65" s="169" t="str">
        <f aca="false">IF(OR($D$2="",$A65&gt;$G$2),"",IF($I65="借",INDEX(仕訳帳・設定!$AB$6:$AK$1000,$J65,9),INDEX(仕訳帳・設定!$AB$6:$AK$1000,$J65,6)))</f>
        <v/>
      </c>
      <c r="E65" s="88" t="str">
        <f aca="false">IF($A65&gt;$G$2,"",IF($I65="借",(INDEX(仕訳帳・設定!$AB$6:$AK$1000,$J65,7)),0))</f>
        <v/>
      </c>
      <c r="F65" s="88" t="str">
        <f aca="false">IF($A65&gt;$G$2,"",IF($I65="借",0,INDEX(仕訳帳・設定!$AB$6:$AK$1000,$J65,7)))</f>
        <v/>
      </c>
      <c r="G65" s="170" t="str">
        <f aca="false">IF($A65&gt;$G$2,"",IF($F$2="借方残",G64+E65-F65,G64+F65-E65))</f>
        <v/>
      </c>
      <c r="I65" s="106" t="str">
        <f aca="false">IF($A65&gt;$G$2,"",INDEX(仕訳帳・設定!$AQ$6:$AQ$1000,MATCH($A65,仕訳帳・設定!$AP$6:$AP$1000,0),1))</f>
        <v/>
      </c>
      <c r="J65" s="105" t="str">
        <f aca="false">IF($A65&gt;$G$2,"",MATCH($A65,仕訳帳・設定!$AP$6:$AP$1000))</f>
        <v/>
      </c>
    </row>
    <row r="66" customFormat="false" ht="12" hidden="false" customHeight="false" outlineLevel="0" collapsed="false">
      <c r="A66" s="52" t="n">
        <v>61</v>
      </c>
      <c r="B66" s="100" t="str">
        <f aca="false">IF($A66&gt;$G$2,"",INDEX(仕訳帳・設定!$AB$6:$AK$1000,$J66,1))</f>
        <v/>
      </c>
      <c r="C66" s="100" t="str">
        <f aca="false">IF(OR($D$2="",$A66&gt;$G$2),"",INDEX(仕訳帳・設定!$AB$6:$AK$1000,$J66,3)&amp;" "&amp;INDEX(仕訳帳・設定!$AB$6:$AK$1000,$J66,4))</f>
        <v/>
      </c>
      <c r="D66" s="169" t="str">
        <f aca="false">IF(OR($D$2="",$A66&gt;$G$2),"",IF($I66="借",INDEX(仕訳帳・設定!$AB$6:$AK$1000,$J66,9),INDEX(仕訳帳・設定!$AB$6:$AK$1000,$J66,6)))</f>
        <v/>
      </c>
      <c r="E66" s="88" t="str">
        <f aca="false">IF($A66&gt;$G$2,"",IF($I66="借",(INDEX(仕訳帳・設定!$AB$6:$AK$1000,$J66,7)),0))</f>
        <v/>
      </c>
      <c r="F66" s="88" t="str">
        <f aca="false">IF($A66&gt;$G$2,"",IF($I66="借",0,INDEX(仕訳帳・設定!$AB$6:$AK$1000,$J66,7)))</f>
        <v/>
      </c>
      <c r="G66" s="170" t="str">
        <f aca="false">IF($A66&gt;$G$2,"",IF($F$2="借方残",G65+E66-F66,G65+F66-E66))</f>
        <v/>
      </c>
      <c r="I66" s="106" t="str">
        <f aca="false">IF($A66&gt;$G$2,"",INDEX(仕訳帳・設定!$AQ$6:$AQ$1000,MATCH($A66,仕訳帳・設定!$AP$6:$AP$1000,0),1))</f>
        <v/>
      </c>
      <c r="J66" s="105" t="str">
        <f aca="false">IF($A66&gt;$G$2,"",MATCH($A66,仕訳帳・設定!$AP$6:$AP$1000))</f>
        <v/>
      </c>
    </row>
    <row r="67" customFormat="false" ht="12" hidden="false" customHeight="false" outlineLevel="0" collapsed="false">
      <c r="A67" s="52" t="n">
        <v>62</v>
      </c>
      <c r="B67" s="100" t="str">
        <f aca="false">IF($A67&gt;$G$2,"",INDEX(仕訳帳・設定!$AB$6:$AK$1000,$J67,1))</f>
        <v/>
      </c>
      <c r="C67" s="100" t="str">
        <f aca="false">IF(OR($D$2="",$A67&gt;$G$2),"",INDEX(仕訳帳・設定!$AB$6:$AK$1000,$J67,3)&amp;" "&amp;INDEX(仕訳帳・設定!$AB$6:$AK$1000,$J67,4))</f>
        <v/>
      </c>
      <c r="D67" s="169" t="str">
        <f aca="false">IF(OR($D$2="",$A67&gt;$G$2),"",IF($I67="借",INDEX(仕訳帳・設定!$AB$6:$AK$1000,$J67,9),INDEX(仕訳帳・設定!$AB$6:$AK$1000,$J67,6)))</f>
        <v/>
      </c>
      <c r="E67" s="88" t="str">
        <f aca="false">IF($A67&gt;$G$2,"",IF($I67="借",(INDEX(仕訳帳・設定!$AB$6:$AK$1000,$J67,7)),0))</f>
        <v/>
      </c>
      <c r="F67" s="88" t="str">
        <f aca="false">IF($A67&gt;$G$2,"",IF($I67="借",0,INDEX(仕訳帳・設定!$AB$6:$AK$1000,$J67,7)))</f>
        <v/>
      </c>
      <c r="G67" s="170" t="str">
        <f aca="false">IF($A67&gt;$G$2,"",IF($F$2="借方残",G66+E67-F67,G66+F67-E67))</f>
        <v/>
      </c>
      <c r="I67" s="106" t="str">
        <f aca="false">IF($A67&gt;$G$2,"",INDEX(仕訳帳・設定!$AQ$6:$AQ$1000,MATCH($A67,仕訳帳・設定!$AP$6:$AP$1000,0),1))</f>
        <v/>
      </c>
      <c r="J67" s="105" t="str">
        <f aca="false">IF($A67&gt;$G$2,"",MATCH($A67,仕訳帳・設定!$AP$6:$AP$1000))</f>
        <v/>
      </c>
    </row>
    <row r="68" customFormat="false" ht="12" hidden="false" customHeight="false" outlineLevel="0" collapsed="false">
      <c r="A68" s="52" t="n">
        <v>63</v>
      </c>
      <c r="B68" s="100" t="str">
        <f aca="false">IF($A68&gt;$G$2,"",INDEX(仕訳帳・設定!$AB$6:$AK$1000,$J68,1))</f>
        <v/>
      </c>
      <c r="C68" s="100" t="str">
        <f aca="false">IF(OR($D$2="",$A68&gt;$G$2),"",INDEX(仕訳帳・設定!$AB$6:$AK$1000,$J68,3)&amp;" "&amp;INDEX(仕訳帳・設定!$AB$6:$AK$1000,$J68,4))</f>
        <v/>
      </c>
      <c r="D68" s="169" t="str">
        <f aca="false">IF(OR($D$2="",$A68&gt;$G$2),"",IF($I68="借",INDEX(仕訳帳・設定!$AB$6:$AK$1000,$J68,9),INDEX(仕訳帳・設定!$AB$6:$AK$1000,$J68,6)))</f>
        <v/>
      </c>
      <c r="E68" s="88" t="str">
        <f aca="false">IF($A68&gt;$G$2,"",IF($I68="借",(INDEX(仕訳帳・設定!$AB$6:$AK$1000,$J68,7)),0))</f>
        <v/>
      </c>
      <c r="F68" s="88" t="str">
        <f aca="false">IF($A68&gt;$G$2,"",IF($I68="借",0,INDEX(仕訳帳・設定!$AB$6:$AK$1000,$J68,7)))</f>
        <v/>
      </c>
      <c r="G68" s="170" t="str">
        <f aca="false">IF($A68&gt;$G$2,"",IF($F$2="借方残",G67+E68-F68,G67+F68-E68))</f>
        <v/>
      </c>
      <c r="I68" s="106" t="str">
        <f aca="false">IF($A68&gt;$G$2,"",INDEX(仕訳帳・設定!$AQ$6:$AQ$1000,MATCH($A68,仕訳帳・設定!$AP$6:$AP$1000,0),1))</f>
        <v/>
      </c>
      <c r="J68" s="105" t="str">
        <f aca="false">IF($A68&gt;$G$2,"",MATCH($A68,仕訳帳・設定!$AP$6:$AP$1000))</f>
        <v/>
      </c>
    </row>
    <row r="69" customFormat="false" ht="12" hidden="false" customHeight="false" outlineLevel="0" collapsed="false">
      <c r="A69" s="52" t="n">
        <v>64</v>
      </c>
      <c r="B69" s="100" t="str">
        <f aca="false">IF($A69&gt;$G$2,"",INDEX(仕訳帳・設定!$AB$6:$AK$1000,$J69,1))</f>
        <v/>
      </c>
      <c r="C69" s="100" t="str">
        <f aca="false">IF(OR($D$2="",$A69&gt;$G$2),"",INDEX(仕訳帳・設定!$AB$6:$AK$1000,$J69,3)&amp;" "&amp;INDEX(仕訳帳・設定!$AB$6:$AK$1000,$J69,4))</f>
        <v/>
      </c>
      <c r="D69" s="169" t="str">
        <f aca="false">IF(OR($D$2="",$A69&gt;$G$2),"",IF($I69="借",INDEX(仕訳帳・設定!$AB$6:$AK$1000,$J69,9),INDEX(仕訳帳・設定!$AB$6:$AK$1000,$J69,6)))</f>
        <v/>
      </c>
      <c r="E69" s="88" t="str">
        <f aca="false">IF($A69&gt;$G$2,"",IF($I69="借",(INDEX(仕訳帳・設定!$AB$6:$AK$1000,$J69,7)),0))</f>
        <v/>
      </c>
      <c r="F69" s="88" t="str">
        <f aca="false">IF($A69&gt;$G$2,"",IF($I69="借",0,INDEX(仕訳帳・設定!$AB$6:$AK$1000,$J69,7)))</f>
        <v/>
      </c>
      <c r="G69" s="170" t="str">
        <f aca="false">IF($A69&gt;$G$2,"",IF($F$2="借方残",G68+E69-F69,G68+F69-E69))</f>
        <v/>
      </c>
      <c r="I69" s="106" t="str">
        <f aca="false">IF($A69&gt;$G$2,"",INDEX(仕訳帳・設定!$AQ$6:$AQ$1000,MATCH($A69,仕訳帳・設定!$AP$6:$AP$1000,0),1))</f>
        <v/>
      </c>
      <c r="J69" s="105" t="str">
        <f aca="false">IF($A69&gt;$G$2,"",MATCH($A69,仕訳帳・設定!$AP$6:$AP$1000))</f>
        <v/>
      </c>
    </row>
    <row r="70" customFormat="false" ht="12" hidden="false" customHeight="false" outlineLevel="0" collapsed="false">
      <c r="A70" s="52" t="n">
        <v>65</v>
      </c>
      <c r="B70" s="100" t="str">
        <f aca="false">IF($A70&gt;$G$2,"",INDEX(仕訳帳・設定!$AB$6:$AK$1000,$J70,1))</f>
        <v/>
      </c>
      <c r="C70" s="100" t="str">
        <f aca="false">IF(OR($D$2="",$A70&gt;$G$2),"",INDEX(仕訳帳・設定!$AB$6:$AK$1000,$J70,3)&amp;" "&amp;INDEX(仕訳帳・設定!$AB$6:$AK$1000,$J70,4))</f>
        <v/>
      </c>
      <c r="D70" s="169" t="str">
        <f aca="false">IF(OR($D$2="",$A70&gt;$G$2),"",IF($I70="借",INDEX(仕訳帳・設定!$AB$6:$AK$1000,$J70,9),INDEX(仕訳帳・設定!$AB$6:$AK$1000,$J70,6)))</f>
        <v/>
      </c>
      <c r="E70" s="88" t="str">
        <f aca="false">IF($A70&gt;$G$2,"",IF($I70="借",(INDEX(仕訳帳・設定!$AB$6:$AK$1000,$J70,7)),0))</f>
        <v/>
      </c>
      <c r="F70" s="88" t="str">
        <f aca="false">IF($A70&gt;$G$2,"",IF($I70="借",0,INDEX(仕訳帳・設定!$AB$6:$AK$1000,$J70,7)))</f>
        <v/>
      </c>
      <c r="G70" s="170" t="str">
        <f aca="false">IF($A70&gt;$G$2,"",IF($F$2="借方残",G69+E70-F70,G69+F70-E70))</f>
        <v/>
      </c>
      <c r="I70" s="106" t="str">
        <f aca="false">IF($A70&gt;$G$2,"",INDEX(仕訳帳・設定!$AQ$6:$AQ$1000,MATCH($A70,仕訳帳・設定!$AP$6:$AP$1000,0),1))</f>
        <v/>
      </c>
      <c r="J70" s="105" t="str">
        <f aca="false">IF($A70&gt;$G$2,"",MATCH($A70,仕訳帳・設定!$AP$6:$AP$1000))</f>
        <v/>
      </c>
    </row>
    <row r="71" customFormat="false" ht="12" hidden="false" customHeight="false" outlineLevel="0" collapsed="false">
      <c r="A71" s="52" t="n">
        <v>66</v>
      </c>
      <c r="B71" s="100" t="str">
        <f aca="false">IF($A71&gt;$G$2,"",INDEX(仕訳帳・設定!$AB$6:$AK$1000,$J71,1))</f>
        <v/>
      </c>
      <c r="C71" s="100" t="str">
        <f aca="false">IF(OR($D$2="",$A71&gt;$G$2),"",INDEX(仕訳帳・設定!$AB$6:$AK$1000,$J71,3)&amp;" "&amp;INDEX(仕訳帳・設定!$AB$6:$AK$1000,$J71,4))</f>
        <v/>
      </c>
      <c r="D71" s="169" t="str">
        <f aca="false">IF(OR($D$2="",$A71&gt;$G$2),"",IF($I71="借",INDEX(仕訳帳・設定!$AB$6:$AK$1000,$J71,9),INDEX(仕訳帳・設定!$AB$6:$AK$1000,$J71,6)))</f>
        <v/>
      </c>
      <c r="E71" s="88" t="str">
        <f aca="false">IF($A71&gt;$G$2,"",IF($I71="借",(INDEX(仕訳帳・設定!$AB$6:$AK$1000,$J71,7)),0))</f>
        <v/>
      </c>
      <c r="F71" s="88" t="str">
        <f aca="false">IF($A71&gt;$G$2,"",IF($I71="借",0,INDEX(仕訳帳・設定!$AB$6:$AK$1000,$J71,7)))</f>
        <v/>
      </c>
      <c r="G71" s="170" t="str">
        <f aca="false">IF($A71&gt;$G$2,"",IF($F$2="借方残",G70+E71-F71,G70+F71-E71))</f>
        <v/>
      </c>
      <c r="I71" s="106" t="str">
        <f aca="false">IF($A71&gt;$G$2,"",INDEX(仕訳帳・設定!$AQ$6:$AQ$1000,MATCH($A71,仕訳帳・設定!$AP$6:$AP$1000,0),1))</f>
        <v/>
      </c>
      <c r="J71" s="105" t="str">
        <f aca="false">IF($A71&gt;$G$2,"",MATCH($A71,仕訳帳・設定!$AP$6:$AP$1000))</f>
        <v/>
      </c>
    </row>
    <row r="72" customFormat="false" ht="12" hidden="false" customHeight="false" outlineLevel="0" collapsed="false">
      <c r="A72" s="52" t="n">
        <v>67</v>
      </c>
      <c r="B72" s="100" t="str">
        <f aca="false">IF($A72&gt;$G$2,"",INDEX(仕訳帳・設定!$AB$6:$AK$1000,$J72,1))</f>
        <v/>
      </c>
      <c r="C72" s="100" t="str">
        <f aca="false">IF(OR($D$2="",$A72&gt;$G$2),"",INDEX(仕訳帳・設定!$AB$6:$AK$1000,$J72,3)&amp;" "&amp;INDEX(仕訳帳・設定!$AB$6:$AK$1000,$J72,4))</f>
        <v/>
      </c>
      <c r="D72" s="169" t="str">
        <f aca="false">IF(OR($D$2="",$A72&gt;$G$2),"",IF($I72="借",INDEX(仕訳帳・設定!$AB$6:$AK$1000,$J72,9),INDEX(仕訳帳・設定!$AB$6:$AK$1000,$J72,6)))</f>
        <v/>
      </c>
      <c r="E72" s="88" t="str">
        <f aca="false">IF($A72&gt;$G$2,"",IF($I72="借",(INDEX(仕訳帳・設定!$AB$6:$AK$1000,$J72,7)),0))</f>
        <v/>
      </c>
      <c r="F72" s="88" t="str">
        <f aca="false">IF($A72&gt;$G$2,"",IF($I72="借",0,INDEX(仕訳帳・設定!$AB$6:$AK$1000,$J72,7)))</f>
        <v/>
      </c>
      <c r="G72" s="170" t="str">
        <f aca="false">IF($A72&gt;$G$2,"",IF($F$2="借方残",G71+E72-F72,G71+F72-E72))</f>
        <v/>
      </c>
      <c r="I72" s="106" t="str">
        <f aca="false">IF($A72&gt;$G$2,"",INDEX(仕訳帳・設定!$AQ$6:$AQ$1000,MATCH($A72,仕訳帳・設定!$AP$6:$AP$1000,0),1))</f>
        <v/>
      </c>
      <c r="J72" s="105" t="str">
        <f aca="false">IF($A72&gt;$G$2,"",MATCH($A72,仕訳帳・設定!$AP$6:$AP$1000))</f>
        <v/>
      </c>
    </row>
    <row r="73" customFormat="false" ht="12" hidden="false" customHeight="false" outlineLevel="0" collapsed="false">
      <c r="A73" s="52" t="n">
        <v>68</v>
      </c>
      <c r="B73" s="100" t="str">
        <f aca="false">IF($A73&gt;$G$2,"",INDEX(仕訳帳・設定!$AB$6:$AK$1000,$J73,1))</f>
        <v/>
      </c>
      <c r="C73" s="100" t="str">
        <f aca="false">IF(OR($D$2="",$A73&gt;$G$2),"",INDEX(仕訳帳・設定!$AB$6:$AK$1000,$J73,3)&amp;" "&amp;INDEX(仕訳帳・設定!$AB$6:$AK$1000,$J73,4))</f>
        <v/>
      </c>
      <c r="D73" s="169" t="str">
        <f aca="false">IF(OR($D$2="",$A73&gt;$G$2),"",IF($I73="借",INDEX(仕訳帳・設定!$AB$6:$AK$1000,$J73,9),INDEX(仕訳帳・設定!$AB$6:$AK$1000,$J73,6)))</f>
        <v/>
      </c>
      <c r="E73" s="88" t="str">
        <f aca="false">IF($A73&gt;$G$2,"",IF($I73="借",(INDEX(仕訳帳・設定!$AB$6:$AK$1000,$J73,7)),0))</f>
        <v/>
      </c>
      <c r="F73" s="88" t="str">
        <f aca="false">IF($A73&gt;$G$2,"",IF($I73="借",0,INDEX(仕訳帳・設定!$AB$6:$AK$1000,$J73,7)))</f>
        <v/>
      </c>
      <c r="G73" s="170" t="str">
        <f aca="false">IF($A73&gt;$G$2,"",IF($F$2="借方残",G72+E73-F73,G72+F73-E73))</f>
        <v/>
      </c>
      <c r="I73" s="106" t="str">
        <f aca="false">IF($A73&gt;$G$2,"",INDEX(仕訳帳・設定!$AQ$6:$AQ$1000,MATCH($A73,仕訳帳・設定!$AP$6:$AP$1000,0),1))</f>
        <v/>
      </c>
      <c r="J73" s="105" t="str">
        <f aca="false">IF($A73&gt;$G$2,"",MATCH($A73,仕訳帳・設定!$AP$6:$AP$1000))</f>
        <v/>
      </c>
    </row>
    <row r="74" customFormat="false" ht="12" hidden="false" customHeight="false" outlineLevel="0" collapsed="false">
      <c r="A74" s="52" t="n">
        <v>69</v>
      </c>
      <c r="B74" s="100" t="str">
        <f aca="false">IF($A74&gt;$G$2,"",INDEX(仕訳帳・設定!$AB$6:$AK$1000,$J74,1))</f>
        <v/>
      </c>
      <c r="C74" s="100" t="str">
        <f aca="false">IF(OR($D$2="",$A74&gt;$G$2),"",INDEX(仕訳帳・設定!$AB$6:$AK$1000,$J74,3)&amp;" "&amp;INDEX(仕訳帳・設定!$AB$6:$AK$1000,$J74,4))</f>
        <v/>
      </c>
      <c r="D74" s="169" t="str">
        <f aca="false">IF(OR($D$2="",$A74&gt;$G$2),"",IF($I74="借",INDEX(仕訳帳・設定!$AB$6:$AK$1000,$J74,9),INDEX(仕訳帳・設定!$AB$6:$AK$1000,$J74,6)))</f>
        <v/>
      </c>
      <c r="E74" s="88" t="str">
        <f aca="false">IF($A74&gt;$G$2,"",IF($I74="借",(INDEX(仕訳帳・設定!$AB$6:$AK$1000,$J74,7)),0))</f>
        <v/>
      </c>
      <c r="F74" s="88" t="str">
        <f aca="false">IF($A74&gt;$G$2,"",IF($I74="借",0,INDEX(仕訳帳・設定!$AB$6:$AK$1000,$J74,7)))</f>
        <v/>
      </c>
      <c r="G74" s="170" t="str">
        <f aca="false">IF($A74&gt;$G$2,"",IF($F$2="借方残",G73+E74-F74,G73+F74-E74))</f>
        <v/>
      </c>
      <c r="I74" s="106" t="str">
        <f aca="false">IF($A74&gt;$G$2,"",INDEX(仕訳帳・設定!$AQ$6:$AQ$1000,MATCH($A74,仕訳帳・設定!$AP$6:$AP$1000,0),1))</f>
        <v/>
      </c>
      <c r="J74" s="105" t="str">
        <f aca="false">IF($A74&gt;$G$2,"",MATCH($A74,仕訳帳・設定!$AP$6:$AP$1000))</f>
        <v/>
      </c>
    </row>
    <row r="75" customFormat="false" ht="12" hidden="false" customHeight="false" outlineLevel="0" collapsed="false">
      <c r="A75" s="52" t="n">
        <v>70</v>
      </c>
      <c r="B75" s="100" t="str">
        <f aca="false">IF($A75&gt;$G$2,"",INDEX(仕訳帳・設定!$AB$6:$AK$1000,$J75,1))</f>
        <v/>
      </c>
      <c r="C75" s="100" t="str">
        <f aca="false">IF(OR($D$2="",$A75&gt;$G$2),"",INDEX(仕訳帳・設定!$AB$6:$AK$1000,$J75,3)&amp;" "&amp;INDEX(仕訳帳・設定!$AB$6:$AK$1000,$J75,4))</f>
        <v/>
      </c>
      <c r="D75" s="169" t="str">
        <f aca="false">IF(OR($D$2="",$A75&gt;$G$2),"",IF($I75="借",INDEX(仕訳帳・設定!$AB$6:$AK$1000,$J75,9),INDEX(仕訳帳・設定!$AB$6:$AK$1000,$J75,6)))</f>
        <v/>
      </c>
      <c r="E75" s="88" t="str">
        <f aca="false">IF($A75&gt;$G$2,"",IF($I75="借",(INDEX(仕訳帳・設定!$AB$6:$AK$1000,$J75,7)),0))</f>
        <v/>
      </c>
      <c r="F75" s="88" t="str">
        <f aca="false">IF($A75&gt;$G$2,"",IF($I75="借",0,INDEX(仕訳帳・設定!$AB$6:$AK$1000,$J75,7)))</f>
        <v/>
      </c>
      <c r="G75" s="170" t="str">
        <f aca="false">IF($A75&gt;$G$2,"",IF($F$2="借方残",G74+E75-F75,G74+F75-E75))</f>
        <v/>
      </c>
      <c r="I75" s="106" t="str">
        <f aca="false">IF($A75&gt;$G$2,"",INDEX(仕訳帳・設定!$AQ$6:$AQ$1000,MATCH($A75,仕訳帳・設定!$AP$6:$AP$1000,0),1))</f>
        <v/>
      </c>
      <c r="J75" s="105" t="str">
        <f aca="false">IF($A75&gt;$G$2,"",MATCH($A75,仕訳帳・設定!$AP$6:$AP$1000))</f>
        <v/>
      </c>
    </row>
    <row r="76" customFormat="false" ht="12" hidden="false" customHeight="false" outlineLevel="0" collapsed="false">
      <c r="A76" s="52" t="n">
        <v>71</v>
      </c>
      <c r="B76" s="100" t="str">
        <f aca="false">IF($A76&gt;$G$2,"",INDEX(仕訳帳・設定!$AB$6:$AK$1000,$J76,1))</f>
        <v/>
      </c>
      <c r="C76" s="100" t="str">
        <f aca="false">IF(OR($D$2="",$A76&gt;$G$2),"",INDEX(仕訳帳・設定!$AB$6:$AK$1000,$J76,3)&amp;" "&amp;INDEX(仕訳帳・設定!$AB$6:$AK$1000,$J76,4))</f>
        <v/>
      </c>
      <c r="D76" s="169" t="str">
        <f aca="false">IF(OR($D$2="",$A76&gt;$G$2),"",IF($I76="借",INDEX(仕訳帳・設定!$AB$6:$AK$1000,$J76,9),INDEX(仕訳帳・設定!$AB$6:$AK$1000,$J76,6)))</f>
        <v/>
      </c>
      <c r="E76" s="88" t="str">
        <f aca="false">IF($A76&gt;$G$2,"",IF($I76="借",(INDEX(仕訳帳・設定!$AB$6:$AK$1000,$J76,7)),0))</f>
        <v/>
      </c>
      <c r="F76" s="88" t="str">
        <f aca="false">IF($A76&gt;$G$2,"",IF($I76="借",0,INDEX(仕訳帳・設定!$AB$6:$AK$1000,$J76,7)))</f>
        <v/>
      </c>
      <c r="G76" s="170" t="str">
        <f aca="false">IF($A76&gt;$G$2,"",IF($F$2="借方残",G75+E76-F76,G75+F76-E76))</f>
        <v/>
      </c>
      <c r="I76" s="106" t="str">
        <f aca="false">IF($A76&gt;$G$2,"",INDEX(仕訳帳・設定!$AQ$6:$AQ$1000,MATCH($A76,仕訳帳・設定!$AP$6:$AP$1000,0),1))</f>
        <v/>
      </c>
      <c r="J76" s="105" t="str">
        <f aca="false">IF($A76&gt;$G$2,"",MATCH($A76,仕訳帳・設定!$AP$6:$AP$1000))</f>
        <v/>
      </c>
    </row>
    <row r="77" customFormat="false" ht="12" hidden="false" customHeight="false" outlineLevel="0" collapsed="false">
      <c r="A77" s="52" t="n">
        <v>72</v>
      </c>
      <c r="B77" s="100" t="str">
        <f aca="false">IF($A77&gt;$G$2,"",INDEX(仕訳帳・設定!$AB$6:$AK$1000,$J77,1))</f>
        <v/>
      </c>
      <c r="C77" s="100" t="str">
        <f aca="false">IF(OR($D$2="",$A77&gt;$G$2),"",INDEX(仕訳帳・設定!$AB$6:$AK$1000,$J77,3)&amp;" "&amp;INDEX(仕訳帳・設定!$AB$6:$AK$1000,$J77,4))</f>
        <v/>
      </c>
      <c r="D77" s="169" t="str">
        <f aca="false">IF(OR($D$2="",$A77&gt;$G$2),"",IF($I77="借",INDEX(仕訳帳・設定!$AB$6:$AK$1000,$J77,9),INDEX(仕訳帳・設定!$AB$6:$AK$1000,$J77,6)))</f>
        <v/>
      </c>
      <c r="E77" s="88" t="str">
        <f aca="false">IF($A77&gt;$G$2,"",IF($I77="借",(INDEX(仕訳帳・設定!$AB$6:$AK$1000,$J77,7)),0))</f>
        <v/>
      </c>
      <c r="F77" s="88" t="str">
        <f aca="false">IF($A77&gt;$G$2,"",IF($I77="借",0,INDEX(仕訳帳・設定!$AB$6:$AK$1000,$J77,7)))</f>
        <v/>
      </c>
      <c r="G77" s="170" t="str">
        <f aca="false">IF($A77&gt;$G$2,"",IF($F$2="借方残",G76+E77-F77,G76+F77-E77))</f>
        <v/>
      </c>
      <c r="I77" s="106" t="str">
        <f aca="false">IF($A77&gt;$G$2,"",INDEX(仕訳帳・設定!$AQ$6:$AQ$1000,MATCH($A77,仕訳帳・設定!$AP$6:$AP$1000,0),1))</f>
        <v/>
      </c>
      <c r="J77" s="105" t="str">
        <f aca="false">IF($A77&gt;$G$2,"",MATCH($A77,仕訳帳・設定!$AP$6:$AP$1000))</f>
        <v/>
      </c>
    </row>
    <row r="78" customFormat="false" ht="12" hidden="false" customHeight="false" outlineLevel="0" collapsed="false">
      <c r="A78" s="52" t="n">
        <v>73</v>
      </c>
      <c r="B78" s="100" t="str">
        <f aca="false">IF($A78&gt;$G$2,"",INDEX(仕訳帳・設定!$AB$6:$AK$1000,$J78,1))</f>
        <v/>
      </c>
      <c r="C78" s="100" t="str">
        <f aca="false">IF(OR($D$2="",$A78&gt;$G$2),"",INDEX(仕訳帳・設定!$AB$6:$AK$1000,$J78,3)&amp;" "&amp;INDEX(仕訳帳・設定!$AB$6:$AK$1000,$J78,4))</f>
        <v/>
      </c>
      <c r="D78" s="169" t="str">
        <f aca="false">IF(OR($D$2="",$A78&gt;$G$2),"",IF($I78="借",INDEX(仕訳帳・設定!$AB$6:$AK$1000,$J78,9),INDEX(仕訳帳・設定!$AB$6:$AK$1000,$J78,6)))</f>
        <v/>
      </c>
      <c r="E78" s="88" t="str">
        <f aca="false">IF($A78&gt;$G$2,"",IF($I78="借",(INDEX(仕訳帳・設定!$AB$6:$AK$1000,$J78,7)),0))</f>
        <v/>
      </c>
      <c r="F78" s="88" t="str">
        <f aca="false">IF($A78&gt;$G$2,"",IF($I78="借",0,INDEX(仕訳帳・設定!$AB$6:$AK$1000,$J78,7)))</f>
        <v/>
      </c>
      <c r="G78" s="170" t="str">
        <f aca="false">IF($A78&gt;$G$2,"",IF($F$2="借方残",G77+E78-F78,G77+F78-E78))</f>
        <v/>
      </c>
      <c r="I78" s="106" t="str">
        <f aca="false">IF($A78&gt;$G$2,"",INDEX(仕訳帳・設定!$AQ$6:$AQ$1000,MATCH($A78,仕訳帳・設定!$AP$6:$AP$1000,0),1))</f>
        <v/>
      </c>
      <c r="J78" s="105" t="str">
        <f aca="false">IF($A78&gt;$G$2,"",MATCH($A78,仕訳帳・設定!$AP$6:$AP$1000))</f>
        <v/>
      </c>
    </row>
    <row r="79" customFormat="false" ht="12" hidden="false" customHeight="false" outlineLevel="0" collapsed="false">
      <c r="A79" s="52" t="n">
        <v>74</v>
      </c>
      <c r="B79" s="100" t="str">
        <f aca="false">IF($A79&gt;$G$2,"",INDEX(仕訳帳・設定!$AB$6:$AK$1000,$J79,1))</f>
        <v/>
      </c>
      <c r="C79" s="100" t="str">
        <f aca="false">IF(OR($D$2="",$A79&gt;$G$2),"",INDEX(仕訳帳・設定!$AB$6:$AK$1000,$J79,3)&amp;" "&amp;INDEX(仕訳帳・設定!$AB$6:$AK$1000,$J79,4))</f>
        <v/>
      </c>
      <c r="D79" s="169" t="str">
        <f aca="false">IF(OR($D$2="",$A79&gt;$G$2),"",IF($I79="借",INDEX(仕訳帳・設定!$AB$6:$AK$1000,$J79,9),INDEX(仕訳帳・設定!$AB$6:$AK$1000,$J79,6)))</f>
        <v/>
      </c>
      <c r="E79" s="88" t="str">
        <f aca="false">IF($A79&gt;$G$2,"",IF($I79="借",(INDEX(仕訳帳・設定!$AB$6:$AK$1000,$J79,7)),0))</f>
        <v/>
      </c>
      <c r="F79" s="88" t="str">
        <f aca="false">IF($A79&gt;$G$2,"",IF($I79="借",0,INDEX(仕訳帳・設定!$AB$6:$AK$1000,$J79,7)))</f>
        <v/>
      </c>
      <c r="G79" s="170" t="str">
        <f aca="false">IF($A79&gt;$G$2,"",IF($F$2="借方残",G78+E79-F79,G78+F79-E79))</f>
        <v/>
      </c>
      <c r="I79" s="106" t="str">
        <f aca="false">IF($A79&gt;$G$2,"",INDEX(仕訳帳・設定!$AQ$6:$AQ$1000,MATCH($A79,仕訳帳・設定!$AP$6:$AP$1000,0),1))</f>
        <v/>
      </c>
      <c r="J79" s="105" t="str">
        <f aca="false">IF($A79&gt;$G$2,"",MATCH($A79,仕訳帳・設定!$AP$6:$AP$1000))</f>
        <v/>
      </c>
    </row>
    <row r="80" customFormat="false" ht="12" hidden="false" customHeight="false" outlineLevel="0" collapsed="false">
      <c r="A80" s="52" t="n">
        <v>75</v>
      </c>
      <c r="B80" s="100" t="str">
        <f aca="false">IF($A80&gt;$G$2,"",INDEX(仕訳帳・設定!$AB$6:$AK$1000,$J80,1))</f>
        <v/>
      </c>
      <c r="C80" s="100" t="str">
        <f aca="false">IF(OR($D$2="",$A80&gt;$G$2),"",INDEX(仕訳帳・設定!$AB$6:$AK$1000,$J80,3)&amp;" "&amp;INDEX(仕訳帳・設定!$AB$6:$AK$1000,$J80,4))</f>
        <v/>
      </c>
      <c r="D80" s="169" t="str">
        <f aca="false">IF(OR($D$2="",$A80&gt;$G$2),"",IF($I80="借",INDEX(仕訳帳・設定!$AB$6:$AK$1000,$J80,9),INDEX(仕訳帳・設定!$AB$6:$AK$1000,$J80,6)))</f>
        <v/>
      </c>
      <c r="E80" s="88" t="str">
        <f aca="false">IF($A80&gt;$G$2,"",IF($I80="借",(INDEX(仕訳帳・設定!$AB$6:$AK$1000,$J80,7)),0))</f>
        <v/>
      </c>
      <c r="F80" s="88" t="str">
        <f aca="false">IF($A80&gt;$G$2,"",IF($I80="借",0,INDEX(仕訳帳・設定!$AB$6:$AK$1000,$J80,7)))</f>
        <v/>
      </c>
      <c r="G80" s="170" t="str">
        <f aca="false">IF($A80&gt;$G$2,"",IF($F$2="借方残",G79+E80-F80,G79+F80-E80))</f>
        <v/>
      </c>
      <c r="I80" s="106" t="str">
        <f aca="false">IF($A80&gt;$G$2,"",INDEX(仕訳帳・設定!$AQ$6:$AQ$1000,MATCH($A80,仕訳帳・設定!$AP$6:$AP$1000,0),1))</f>
        <v/>
      </c>
      <c r="J80" s="105" t="str">
        <f aca="false">IF($A80&gt;$G$2,"",MATCH($A80,仕訳帳・設定!$AP$6:$AP$1000))</f>
        <v/>
      </c>
    </row>
    <row r="81" customFormat="false" ht="12" hidden="false" customHeight="false" outlineLevel="0" collapsed="false">
      <c r="A81" s="52" t="n">
        <v>76</v>
      </c>
      <c r="B81" s="100" t="str">
        <f aca="false">IF($A81&gt;$G$2,"",INDEX(仕訳帳・設定!$AB$6:$AK$1000,$J81,1))</f>
        <v/>
      </c>
      <c r="C81" s="100" t="str">
        <f aca="false">IF(OR($D$2="",$A81&gt;$G$2),"",INDEX(仕訳帳・設定!$AB$6:$AK$1000,$J81,3)&amp;" "&amp;INDEX(仕訳帳・設定!$AB$6:$AK$1000,$J81,4))</f>
        <v/>
      </c>
      <c r="D81" s="169" t="str">
        <f aca="false">IF(OR($D$2="",$A81&gt;$G$2),"",IF($I81="借",INDEX(仕訳帳・設定!$AB$6:$AK$1000,$J81,9),INDEX(仕訳帳・設定!$AB$6:$AK$1000,$J81,6)))</f>
        <v/>
      </c>
      <c r="E81" s="88" t="str">
        <f aca="false">IF($A81&gt;$G$2,"",IF($I81="借",(INDEX(仕訳帳・設定!$AB$6:$AK$1000,$J81,7)),0))</f>
        <v/>
      </c>
      <c r="F81" s="88" t="str">
        <f aca="false">IF($A81&gt;$G$2,"",IF($I81="借",0,INDEX(仕訳帳・設定!$AB$6:$AK$1000,$J81,7)))</f>
        <v/>
      </c>
      <c r="G81" s="170" t="str">
        <f aca="false">IF($A81&gt;$G$2,"",IF($F$2="借方残",G80+E81-F81,G80+F81-E81))</f>
        <v/>
      </c>
      <c r="I81" s="106" t="str">
        <f aca="false">IF($A81&gt;$G$2,"",INDEX(仕訳帳・設定!$AQ$6:$AQ$1000,MATCH($A81,仕訳帳・設定!$AP$6:$AP$1000,0),1))</f>
        <v/>
      </c>
      <c r="J81" s="105" t="str">
        <f aca="false">IF($A81&gt;$G$2,"",MATCH($A81,仕訳帳・設定!$AP$6:$AP$1000))</f>
        <v/>
      </c>
    </row>
    <row r="82" customFormat="false" ht="12" hidden="false" customHeight="false" outlineLevel="0" collapsed="false">
      <c r="A82" s="52" t="n">
        <v>77</v>
      </c>
      <c r="B82" s="100" t="str">
        <f aca="false">IF($A82&gt;$G$2,"",INDEX(仕訳帳・設定!$AB$6:$AK$1000,$J82,1))</f>
        <v/>
      </c>
      <c r="C82" s="100" t="str">
        <f aca="false">IF(OR($D$2="",$A82&gt;$G$2),"",INDEX(仕訳帳・設定!$AB$6:$AK$1000,$J82,3)&amp;" "&amp;INDEX(仕訳帳・設定!$AB$6:$AK$1000,$J82,4))</f>
        <v/>
      </c>
      <c r="D82" s="169" t="str">
        <f aca="false">IF(OR($D$2="",$A82&gt;$G$2),"",IF($I82="借",INDEX(仕訳帳・設定!$AB$6:$AK$1000,$J82,9),INDEX(仕訳帳・設定!$AB$6:$AK$1000,$J82,6)))</f>
        <v/>
      </c>
      <c r="E82" s="88" t="str">
        <f aca="false">IF($A82&gt;$G$2,"",IF($I82="借",(INDEX(仕訳帳・設定!$AB$6:$AK$1000,$J82,7)),0))</f>
        <v/>
      </c>
      <c r="F82" s="88" t="str">
        <f aca="false">IF($A82&gt;$G$2,"",IF($I82="借",0,INDEX(仕訳帳・設定!$AB$6:$AK$1000,$J82,7)))</f>
        <v/>
      </c>
      <c r="G82" s="170" t="str">
        <f aca="false">IF($A82&gt;$G$2,"",IF($F$2="借方残",G81+E82-F82,G81+F82-E82))</f>
        <v/>
      </c>
      <c r="I82" s="106" t="str">
        <f aca="false">IF($A82&gt;$G$2,"",INDEX(仕訳帳・設定!$AQ$6:$AQ$1000,MATCH($A82,仕訳帳・設定!$AP$6:$AP$1000,0),1))</f>
        <v/>
      </c>
      <c r="J82" s="105" t="str">
        <f aca="false">IF($A82&gt;$G$2,"",MATCH($A82,仕訳帳・設定!$AP$6:$AP$1000))</f>
        <v/>
      </c>
    </row>
    <row r="83" customFormat="false" ht="12" hidden="false" customHeight="false" outlineLevel="0" collapsed="false">
      <c r="A83" s="52" t="n">
        <v>78</v>
      </c>
      <c r="B83" s="100" t="str">
        <f aca="false">IF($A83&gt;$G$2,"",INDEX(仕訳帳・設定!$AB$6:$AK$1000,$J83,1))</f>
        <v/>
      </c>
      <c r="C83" s="100" t="str">
        <f aca="false">IF(OR($D$2="",$A83&gt;$G$2),"",INDEX(仕訳帳・設定!$AB$6:$AK$1000,$J83,3)&amp;" "&amp;INDEX(仕訳帳・設定!$AB$6:$AK$1000,$J83,4))</f>
        <v/>
      </c>
      <c r="D83" s="169" t="str">
        <f aca="false">IF(OR($D$2="",$A83&gt;$G$2),"",IF($I83="借",INDEX(仕訳帳・設定!$AB$6:$AK$1000,$J83,9),INDEX(仕訳帳・設定!$AB$6:$AK$1000,$J83,6)))</f>
        <v/>
      </c>
      <c r="E83" s="88" t="str">
        <f aca="false">IF($A83&gt;$G$2,"",IF($I83="借",(INDEX(仕訳帳・設定!$AB$6:$AK$1000,$J83,7)),0))</f>
        <v/>
      </c>
      <c r="F83" s="88" t="str">
        <f aca="false">IF($A83&gt;$G$2,"",IF($I83="借",0,INDEX(仕訳帳・設定!$AB$6:$AK$1000,$J83,7)))</f>
        <v/>
      </c>
      <c r="G83" s="170" t="str">
        <f aca="false">IF($A83&gt;$G$2,"",IF($F$2="借方残",G82+E83-F83,G82+F83-E83))</f>
        <v/>
      </c>
      <c r="I83" s="106" t="str">
        <f aca="false">IF($A83&gt;$G$2,"",INDEX(仕訳帳・設定!$AQ$6:$AQ$1000,MATCH($A83,仕訳帳・設定!$AP$6:$AP$1000,0),1))</f>
        <v/>
      </c>
      <c r="J83" s="105" t="str">
        <f aca="false">IF($A83&gt;$G$2,"",MATCH($A83,仕訳帳・設定!$AP$6:$AP$1000))</f>
        <v/>
      </c>
    </row>
    <row r="84" customFormat="false" ht="12" hidden="false" customHeight="false" outlineLevel="0" collapsed="false">
      <c r="A84" s="52" t="n">
        <v>79</v>
      </c>
      <c r="B84" s="100" t="str">
        <f aca="false">IF($A84&gt;$G$2,"",INDEX(仕訳帳・設定!$AB$6:$AK$1000,$J84,1))</f>
        <v/>
      </c>
      <c r="C84" s="100" t="str">
        <f aca="false">IF(OR($D$2="",$A84&gt;$G$2),"",INDEX(仕訳帳・設定!$AB$6:$AK$1000,$J84,3)&amp;" "&amp;INDEX(仕訳帳・設定!$AB$6:$AK$1000,$J84,4))</f>
        <v/>
      </c>
      <c r="D84" s="169" t="str">
        <f aca="false">IF(OR($D$2="",$A84&gt;$G$2),"",IF($I84="借",INDEX(仕訳帳・設定!$AB$6:$AK$1000,$J84,9),INDEX(仕訳帳・設定!$AB$6:$AK$1000,$J84,6)))</f>
        <v/>
      </c>
      <c r="E84" s="88" t="str">
        <f aca="false">IF($A84&gt;$G$2,"",IF($I84="借",(INDEX(仕訳帳・設定!$AB$6:$AK$1000,$J84,7)),0))</f>
        <v/>
      </c>
      <c r="F84" s="88" t="str">
        <f aca="false">IF($A84&gt;$G$2,"",IF($I84="借",0,INDEX(仕訳帳・設定!$AB$6:$AK$1000,$J84,7)))</f>
        <v/>
      </c>
      <c r="G84" s="170" t="str">
        <f aca="false">IF($A84&gt;$G$2,"",IF($F$2="借方残",G83+E84-F84,G83+F84-E84))</f>
        <v/>
      </c>
      <c r="I84" s="106" t="str">
        <f aca="false">IF($A84&gt;$G$2,"",INDEX(仕訳帳・設定!$AQ$6:$AQ$1000,MATCH($A84,仕訳帳・設定!$AP$6:$AP$1000,0),1))</f>
        <v/>
      </c>
      <c r="J84" s="105" t="str">
        <f aca="false">IF($A84&gt;$G$2,"",MATCH($A84,仕訳帳・設定!$AP$6:$AP$1000))</f>
        <v/>
      </c>
    </row>
    <row r="85" customFormat="false" ht="12" hidden="false" customHeight="false" outlineLevel="0" collapsed="false">
      <c r="A85" s="52" t="n">
        <v>80</v>
      </c>
      <c r="B85" s="100" t="str">
        <f aca="false">IF($A85&gt;$G$2,"",INDEX(仕訳帳・設定!$AB$6:$AK$1000,$J85,1))</f>
        <v/>
      </c>
      <c r="C85" s="100" t="str">
        <f aca="false">IF(OR($D$2="",$A85&gt;$G$2),"",INDEX(仕訳帳・設定!$AB$6:$AK$1000,$J85,3)&amp;" "&amp;INDEX(仕訳帳・設定!$AB$6:$AK$1000,$J85,4))</f>
        <v/>
      </c>
      <c r="D85" s="169" t="str">
        <f aca="false">IF(OR($D$2="",$A85&gt;$G$2),"",IF($I85="借",INDEX(仕訳帳・設定!$AB$6:$AK$1000,$J85,9),INDEX(仕訳帳・設定!$AB$6:$AK$1000,$J85,6)))</f>
        <v/>
      </c>
      <c r="E85" s="88" t="str">
        <f aca="false">IF($A85&gt;$G$2,"",IF($I85="借",(INDEX(仕訳帳・設定!$AB$6:$AK$1000,$J85,7)),0))</f>
        <v/>
      </c>
      <c r="F85" s="88" t="str">
        <f aca="false">IF($A85&gt;$G$2,"",IF($I85="借",0,INDEX(仕訳帳・設定!$AB$6:$AK$1000,$J85,7)))</f>
        <v/>
      </c>
      <c r="G85" s="170" t="str">
        <f aca="false">IF($A85&gt;$G$2,"",IF($F$2="借方残",G84+E85-F85,G84+F85-E85))</f>
        <v/>
      </c>
      <c r="I85" s="106" t="str">
        <f aca="false">IF($A85&gt;$G$2,"",INDEX(仕訳帳・設定!$AQ$6:$AQ$1000,MATCH($A85,仕訳帳・設定!$AP$6:$AP$1000,0),1))</f>
        <v/>
      </c>
      <c r="J85" s="105" t="str">
        <f aca="false">IF($A85&gt;$G$2,"",MATCH($A85,仕訳帳・設定!$AP$6:$AP$1000))</f>
        <v/>
      </c>
    </row>
    <row r="86" customFormat="false" ht="12" hidden="false" customHeight="false" outlineLevel="0" collapsed="false">
      <c r="A86" s="52" t="n">
        <v>81</v>
      </c>
      <c r="B86" s="100" t="str">
        <f aca="false">IF($A86&gt;$G$2,"",INDEX(仕訳帳・設定!$AB$6:$AK$1000,$J86,1))</f>
        <v/>
      </c>
      <c r="C86" s="100" t="str">
        <f aca="false">IF(OR($D$2="",$A86&gt;$G$2),"",INDEX(仕訳帳・設定!$AB$6:$AK$1000,$J86,3)&amp;" "&amp;INDEX(仕訳帳・設定!$AB$6:$AK$1000,$J86,4))</f>
        <v/>
      </c>
      <c r="D86" s="169" t="str">
        <f aca="false">IF(OR($D$2="",$A86&gt;$G$2),"",IF($I86="借",INDEX(仕訳帳・設定!$AB$6:$AK$1000,$J86,9),INDEX(仕訳帳・設定!$AB$6:$AK$1000,$J86,6)))</f>
        <v/>
      </c>
      <c r="E86" s="88" t="str">
        <f aca="false">IF($A86&gt;$G$2,"",IF($I86="借",(INDEX(仕訳帳・設定!$AB$6:$AK$1000,$J86,7)),0))</f>
        <v/>
      </c>
      <c r="F86" s="88" t="str">
        <f aca="false">IF($A86&gt;$G$2,"",IF($I86="借",0,INDEX(仕訳帳・設定!$AB$6:$AK$1000,$J86,7)))</f>
        <v/>
      </c>
      <c r="G86" s="170" t="str">
        <f aca="false">IF($A86&gt;$G$2,"",IF($F$2="借方残",G85+E86-F86,G85+F86-E86))</f>
        <v/>
      </c>
      <c r="I86" s="106" t="str">
        <f aca="false">IF($A86&gt;$G$2,"",INDEX(仕訳帳・設定!$AQ$6:$AQ$1000,MATCH($A86,仕訳帳・設定!$AP$6:$AP$1000,0),1))</f>
        <v/>
      </c>
      <c r="J86" s="105" t="str">
        <f aca="false">IF($A86&gt;$G$2,"",MATCH($A86,仕訳帳・設定!$AP$6:$AP$1000))</f>
        <v/>
      </c>
    </row>
    <row r="87" customFormat="false" ht="12" hidden="false" customHeight="false" outlineLevel="0" collapsed="false">
      <c r="A87" s="52" t="n">
        <v>82</v>
      </c>
      <c r="B87" s="100" t="str">
        <f aca="false">IF($A87&gt;$G$2,"",INDEX(仕訳帳・設定!$AB$6:$AK$1000,$J87,1))</f>
        <v/>
      </c>
      <c r="C87" s="100" t="str">
        <f aca="false">IF(OR($D$2="",$A87&gt;$G$2),"",INDEX(仕訳帳・設定!$AB$6:$AK$1000,$J87,3)&amp;" "&amp;INDEX(仕訳帳・設定!$AB$6:$AK$1000,$J87,4))</f>
        <v/>
      </c>
      <c r="D87" s="169" t="str">
        <f aca="false">IF(OR($D$2="",$A87&gt;$G$2),"",IF($I87="借",INDEX(仕訳帳・設定!$AB$6:$AK$1000,$J87,9),INDEX(仕訳帳・設定!$AB$6:$AK$1000,$J87,6)))</f>
        <v/>
      </c>
      <c r="E87" s="88" t="str">
        <f aca="false">IF($A87&gt;$G$2,"",IF($I87="借",(INDEX(仕訳帳・設定!$AB$6:$AK$1000,$J87,7)),0))</f>
        <v/>
      </c>
      <c r="F87" s="88" t="str">
        <f aca="false">IF($A87&gt;$G$2,"",IF($I87="借",0,INDEX(仕訳帳・設定!$AB$6:$AK$1000,$J87,7)))</f>
        <v/>
      </c>
      <c r="G87" s="170" t="str">
        <f aca="false">IF($A87&gt;$G$2,"",IF($F$2="借方残",G86+E87-F87,G86+F87-E87))</f>
        <v/>
      </c>
      <c r="I87" s="106" t="str">
        <f aca="false">IF($A87&gt;$G$2,"",INDEX(仕訳帳・設定!$AQ$6:$AQ$1000,MATCH($A87,仕訳帳・設定!$AP$6:$AP$1000,0),1))</f>
        <v/>
      </c>
      <c r="J87" s="105" t="str">
        <f aca="false">IF($A87&gt;$G$2,"",MATCH($A87,仕訳帳・設定!$AP$6:$AP$1000))</f>
        <v/>
      </c>
    </row>
    <row r="88" customFormat="false" ht="12" hidden="false" customHeight="false" outlineLevel="0" collapsed="false">
      <c r="A88" s="52" t="n">
        <v>83</v>
      </c>
      <c r="B88" s="100" t="str">
        <f aca="false">IF($A88&gt;$G$2,"",INDEX(仕訳帳・設定!$AB$6:$AK$1000,$J88,1))</f>
        <v/>
      </c>
      <c r="C88" s="100" t="str">
        <f aca="false">IF(OR($D$2="",$A88&gt;$G$2),"",INDEX(仕訳帳・設定!$AB$6:$AK$1000,$J88,3)&amp;" "&amp;INDEX(仕訳帳・設定!$AB$6:$AK$1000,$J88,4))</f>
        <v/>
      </c>
      <c r="D88" s="169" t="str">
        <f aca="false">IF(OR($D$2="",$A88&gt;$G$2),"",IF($I88="借",INDEX(仕訳帳・設定!$AB$6:$AK$1000,$J88,9),INDEX(仕訳帳・設定!$AB$6:$AK$1000,$J88,6)))</f>
        <v/>
      </c>
      <c r="E88" s="88" t="str">
        <f aca="false">IF($A88&gt;$G$2,"",IF($I88="借",(INDEX(仕訳帳・設定!$AB$6:$AK$1000,$J88,7)),0))</f>
        <v/>
      </c>
      <c r="F88" s="88" t="str">
        <f aca="false">IF($A88&gt;$G$2,"",IF($I88="借",0,INDEX(仕訳帳・設定!$AB$6:$AK$1000,$J88,7)))</f>
        <v/>
      </c>
      <c r="G88" s="170" t="str">
        <f aca="false">IF($A88&gt;$G$2,"",IF($F$2="借方残",G87+E88-F88,G87+F88-E88))</f>
        <v/>
      </c>
      <c r="I88" s="106" t="str">
        <f aca="false">IF($A88&gt;$G$2,"",INDEX(仕訳帳・設定!$AQ$6:$AQ$1000,MATCH($A88,仕訳帳・設定!$AP$6:$AP$1000,0),1))</f>
        <v/>
      </c>
      <c r="J88" s="105" t="str">
        <f aca="false">IF($A88&gt;$G$2,"",MATCH($A88,仕訳帳・設定!$AP$6:$AP$1000))</f>
        <v/>
      </c>
    </row>
    <row r="89" customFormat="false" ht="12" hidden="false" customHeight="false" outlineLevel="0" collapsed="false">
      <c r="A89" s="52" t="n">
        <v>84</v>
      </c>
      <c r="B89" s="100" t="str">
        <f aca="false">IF($A89&gt;$G$2,"",INDEX(仕訳帳・設定!$AB$6:$AK$1000,$J89,1))</f>
        <v/>
      </c>
      <c r="C89" s="100" t="str">
        <f aca="false">IF(OR($D$2="",$A89&gt;$G$2),"",INDEX(仕訳帳・設定!$AB$6:$AK$1000,$J89,3)&amp;" "&amp;INDEX(仕訳帳・設定!$AB$6:$AK$1000,$J89,4))</f>
        <v/>
      </c>
      <c r="D89" s="169" t="str">
        <f aca="false">IF(OR($D$2="",$A89&gt;$G$2),"",IF($I89="借",INDEX(仕訳帳・設定!$AB$6:$AK$1000,$J89,9),INDEX(仕訳帳・設定!$AB$6:$AK$1000,$J89,6)))</f>
        <v/>
      </c>
      <c r="E89" s="88" t="str">
        <f aca="false">IF($A89&gt;$G$2,"",IF($I89="借",(INDEX(仕訳帳・設定!$AB$6:$AK$1000,$J89,7)),0))</f>
        <v/>
      </c>
      <c r="F89" s="88" t="str">
        <f aca="false">IF($A89&gt;$G$2,"",IF($I89="借",0,INDEX(仕訳帳・設定!$AB$6:$AK$1000,$J89,7)))</f>
        <v/>
      </c>
      <c r="G89" s="170" t="str">
        <f aca="false">IF($A89&gt;$G$2,"",IF($F$2="借方残",G88+E89-F89,G88+F89-E89))</f>
        <v/>
      </c>
      <c r="I89" s="106" t="str">
        <f aca="false">IF($A89&gt;$G$2,"",INDEX(仕訳帳・設定!$AQ$6:$AQ$1000,MATCH($A89,仕訳帳・設定!$AP$6:$AP$1000,0),1))</f>
        <v/>
      </c>
      <c r="J89" s="105" t="str">
        <f aca="false">IF($A89&gt;$G$2,"",MATCH($A89,仕訳帳・設定!$AP$6:$AP$1000))</f>
        <v/>
      </c>
    </row>
    <row r="90" customFormat="false" ht="12" hidden="false" customHeight="false" outlineLevel="0" collapsed="false">
      <c r="A90" s="52" t="n">
        <v>85</v>
      </c>
      <c r="B90" s="100" t="str">
        <f aca="false">IF($A90&gt;$G$2,"",INDEX(仕訳帳・設定!$AB$6:$AK$1000,$J90,1))</f>
        <v/>
      </c>
      <c r="C90" s="100" t="str">
        <f aca="false">IF(OR($D$2="",$A90&gt;$G$2),"",INDEX(仕訳帳・設定!$AB$6:$AK$1000,$J90,3)&amp;" "&amp;INDEX(仕訳帳・設定!$AB$6:$AK$1000,$J90,4))</f>
        <v/>
      </c>
      <c r="D90" s="169" t="str">
        <f aca="false">IF(OR($D$2="",$A90&gt;$G$2),"",IF($I90="借",INDEX(仕訳帳・設定!$AB$6:$AK$1000,$J90,9),INDEX(仕訳帳・設定!$AB$6:$AK$1000,$J90,6)))</f>
        <v/>
      </c>
      <c r="E90" s="88" t="str">
        <f aca="false">IF($A90&gt;$G$2,"",IF($I90="借",(INDEX(仕訳帳・設定!$AB$6:$AK$1000,$J90,7)),0))</f>
        <v/>
      </c>
      <c r="F90" s="88" t="str">
        <f aca="false">IF($A90&gt;$G$2,"",IF($I90="借",0,INDEX(仕訳帳・設定!$AB$6:$AK$1000,$J90,7)))</f>
        <v/>
      </c>
      <c r="G90" s="170" t="str">
        <f aca="false">IF($A90&gt;$G$2,"",IF($F$2="借方残",G89+E90-F90,G89+F90-E90))</f>
        <v/>
      </c>
      <c r="I90" s="106" t="str">
        <f aca="false">IF($A90&gt;$G$2,"",INDEX(仕訳帳・設定!$AQ$6:$AQ$1000,MATCH($A90,仕訳帳・設定!$AP$6:$AP$1000,0),1))</f>
        <v/>
      </c>
      <c r="J90" s="105" t="str">
        <f aca="false">IF($A90&gt;$G$2,"",MATCH($A90,仕訳帳・設定!$AP$6:$AP$1000))</f>
        <v/>
      </c>
    </row>
    <row r="91" customFormat="false" ht="12" hidden="false" customHeight="false" outlineLevel="0" collapsed="false">
      <c r="A91" s="52" t="n">
        <v>86</v>
      </c>
      <c r="B91" s="100" t="str">
        <f aca="false">IF($A91&gt;$G$2,"",INDEX(仕訳帳・設定!$AB$6:$AK$1000,$J91,1))</f>
        <v/>
      </c>
      <c r="C91" s="100" t="str">
        <f aca="false">IF(OR($D$2="",$A91&gt;$G$2),"",INDEX(仕訳帳・設定!$AB$6:$AK$1000,$J91,3)&amp;" "&amp;INDEX(仕訳帳・設定!$AB$6:$AK$1000,$J91,4))</f>
        <v/>
      </c>
      <c r="D91" s="169" t="str">
        <f aca="false">IF(OR($D$2="",$A91&gt;$G$2),"",IF($I91="借",INDEX(仕訳帳・設定!$AB$6:$AK$1000,$J91,9),INDEX(仕訳帳・設定!$AB$6:$AK$1000,$J91,6)))</f>
        <v/>
      </c>
      <c r="E91" s="88" t="str">
        <f aca="false">IF($A91&gt;$G$2,"",IF($I91="借",(INDEX(仕訳帳・設定!$AB$6:$AK$1000,$J91,7)),0))</f>
        <v/>
      </c>
      <c r="F91" s="88" t="str">
        <f aca="false">IF($A91&gt;$G$2,"",IF($I91="借",0,INDEX(仕訳帳・設定!$AB$6:$AK$1000,$J91,7)))</f>
        <v/>
      </c>
      <c r="G91" s="170" t="str">
        <f aca="false">IF($A91&gt;$G$2,"",IF($F$2="借方残",G90+E91-F91,G90+F91-E91))</f>
        <v/>
      </c>
      <c r="I91" s="106" t="str">
        <f aca="false">IF($A91&gt;$G$2,"",INDEX(仕訳帳・設定!$AQ$6:$AQ$1000,MATCH($A91,仕訳帳・設定!$AP$6:$AP$1000,0),1))</f>
        <v/>
      </c>
      <c r="J91" s="105" t="str">
        <f aca="false">IF($A91&gt;$G$2,"",MATCH($A91,仕訳帳・設定!$AP$6:$AP$1000))</f>
        <v/>
      </c>
    </row>
    <row r="92" customFormat="false" ht="12" hidden="false" customHeight="false" outlineLevel="0" collapsed="false">
      <c r="A92" s="52" t="n">
        <v>87</v>
      </c>
      <c r="B92" s="100" t="str">
        <f aca="false">IF($A92&gt;$G$2,"",INDEX(仕訳帳・設定!$AB$6:$AK$1000,$J92,1))</f>
        <v/>
      </c>
      <c r="C92" s="100" t="str">
        <f aca="false">IF(OR($D$2="",$A92&gt;$G$2),"",INDEX(仕訳帳・設定!$AB$6:$AK$1000,$J92,3)&amp;" "&amp;INDEX(仕訳帳・設定!$AB$6:$AK$1000,$J92,4))</f>
        <v/>
      </c>
      <c r="D92" s="169" t="str">
        <f aca="false">IF(OR($D$2="",$A92&gt;$G$2),"",IF($I92="借",INDEX(仕訳帳・設定!$AB$6:$AK$1000,$J92,9),INDEX(仕訳帳・設定!$AB$6:$AK$1000,$J92,6)))</f>
        <v/>
      </c>
      <c r="E92" s="88" t="str">
        <f aca="false">IF($A92&gt;$G$2,"",IF($I92="借",(INDEX(仕訳帳・設定!$AB$6:$AK$1000,$J92,7)),0))</f>
        <v/>
      </c>
      <c r="F92" s="88" t="str">
        <f aca="false">IF($A92&gt;$G$2,"",IF($I92="借",0,INDEX(仕訳帳・設定!$AB$6:$AK$1000,$J92,7)))</f>
        <v/>
      </c>
      <c r="G92" s="170" t="str">
        <f aca="false">IF($A92&gt;$G$2,"",IF($F$2="借方残",G91+E92-F92,G91+F92-E92))</f>
        <v/>
      </c>
      <c r="I92" s="106" t="str">
        <f aca="false">IF($A92&gt;$G$2,"",INDEX(仕訳帳・設定!$AQ$6:$AQ$1000,MATCH($A92,仕訳帳・設定!$AP$6:$AP$1000,0),1))</f>
        <v/>
      </c>
      <c r="J92" s="105" t="str">
        <f aca="false">IF($A92&gt;$G$2,"",MATCH($A92,仕訳帳・設定!$AP$6:$AP$1000))</f>
        <v/>
      </c>
    </row>
    <row r="93" customFormat="false" ht="12" hidden="false" customHeight="false" outlineLevel="0" collapsed="false">
      <c r="A93" s="52" t="n">
        <v>88</v>
      </c>
      <c r="B93" s="100" t="str">
        <f aca="false">IF($A93&gt;$G$2,"",INDEX(仕訳帳・設定!$AB$6:$AK$1000,$J93,1))</f>
        <v/>
      </c>
      <c r="C93" s="100" t="str">
        <f aca="false">IF(OR($D$2="",$A93&gt;$G$2),"",INDEX(仕訳帳・設定!$AB$6:$AK$1000,$J93,3)&amp;" "&amp;INDEX(仕訳帳・設定!$AB$6:$AK$1000,$J93,4))</f>
        <v/>
      </c>
      <c r="D93" s="169" t="str">
        <f aca="false">IF(OR($D$2="",$A93&gt;$G$2),"",IF($I93="借",INDEX(仕訳帳・設定!$AB$6:$AK$1000,$J93,9),INDEX(仕訳帳・設定!$AB$6:$AK$1000,$J93,6)))</f>
        <v/>
      </c>
      <c r="E93" s="88" t="str">
        <f aca="false">IF($A93&gt;$G$2,"",IF($I93="借",(INDEX(仕訳帳・設定!$AB$6:$AK$1000,$J93,7)),0))</f>
        <v/>
      </c>
      <c r="F93" s="88" t="str">
        <f aca="false">IF($A93&gt;$G$2,"",IF($I93="借",0,INDEX(仕訳帳・設定!$AB$6:$AK$1000,$J93,7)))</f>
        <v/>
      </c>
      <c r="G93" s="170" t="str">
        <f aca="false">IF($A93&gt;$G$2,"",IF($F$2="借方残",G92+E93-F93,G92+F93-E93))</f>
        <v/>
      </c>
      <c r="I93" s="106" t="str">
        <f aca="false">IF($A93&gt;$G$2,"",INDEX(仕訳帳・設定!$AQ$6:$AQ$1000,MATCH($A93,仕訳帳・設定!$AP$6:$AP$1000,0),1))</f>
        <v/>
      </c>
      <c r="J93" s="105" t="str">
        <f aca="false">IF($A93&gt;$G$2,"",MATCH($A93,仕訳帳・設定!$AP$6:$AP$1000))</f>
        <v/>
      </c>
    </row>
    <row r="94" customFormat="false" ht="12" hidden="false" customHeight="false" outlineLevel="0" collapsed="false">
      <c r="A94" s="52" t="n">
        <v>89</v>
      </c>
      <c r="B94" s="100" t="str">
        <f aca="false">IF($A94&gt;$G$2,"",INDEX(仕訳帳・設定!$AB$6:$AK$1000,$J94,1))</f>
        <v/>
      </c>
      <c r="C94" s="100" t="str">
        <f aca="false">IF(OR($D$2="",$A94&gt;$G$2),"",INDEX(仕訳帳・設定!$AB$6:$AK$1000,$J94,3)&amp;" "&amp;INDEX(仕訳帳・設定!$AB$6:$AK$1000,$J94,4))</f>
        <v/>
      </c>
      <c r="D94" s="169" t="str">
        <f aca="false">IF(OR($D$2="",$A94&gt;$G$2),"",IF($I94="借",INDEX(仕訳帳・設定!$AB$6:$AK$1000,$J94,9),INDEX(仕訳帳・設定!$AB$6:$AK$1000,$J94,6)))</f>
        <v/>
      </c>
      <c r="E94" s="88" t="str">
        <f aca="false">IF($A94&gt;$G$2,"",IF($I94="借",(INDEX(仕訳帳・設定!$AB$6:$AK$1000,$J94,7)),0))</f>
        <v/>
      </c>
      <c r="F94" s="88" t="str">
        <f aca="false">IF($A94&gt;$G$2,"",IF($I94="借",0,INDEX(仕訳帳・設定!$AB$6:$AK$1000,$J94,7)))</f>
        <v/>
      </c>
      <c r="G94" s="170" t="str">
        <f aca="false">IF($A94&gt;$G$2,"",IF($F$2="借方残",G93+E94-F94,G93+F94-E94))</f>
        <v/>
      </c>
      <c r="I94" s="106" t="str">
        <f aca="false">IF($A94&gt;$G$2,"",INDEX(仕訳帳・設定!$AQ$6:$AQ$1000,MATCH($A94,仕訳帳・設定!$AP$6:$AP$1000,0),1))</f>
        <v/>
      </c>
      <c r="J94" s="105" t="str">
        <f aca="false">IF($A94&gt;$G$2,"",MATCH($A94,仕訳帳・設定!$AP$6:$AP$1000))</f>
        <v/>
      </c>
    </row>
    <row r="95" customFormat="false" ht="12" hidden="false" customHeight="false" outlineLevel="0" collapsed="false">
      <c r="A95" s="52" t="n">
        <v>90</v>
      </c>
      <c r="B95" s="100" t="str">
        <f aca="false">IF($A95&gt;$G$2,"",INDEX(仕訳帳・設定!$AB$6:$AK$1000,$J95,1))</f>
        <v/>
      </c>
      <c r="C95" s="100" t="str">
        <f aca="false">IF(OR($D$2="",$A95&gt;$G$2),"",INDEX(仕訳帳・設定!$AB$6:$AK$1000,$J95,3)&amp;" "&amp;INDEX(仕訳帳・設定!$AB$6:$AK$1000,$J95,4))</f>
        <v/>
      </c>
      <c r="D95" s="169" t="str">
        <f aca="false">IF(OR($D$2="",$A95&gt;$G$2),"",IF($I95="借",INDEX(仕訳帳・設定!$AB$6:$AK$1000,$J95,9),INDEX(仕訳帳・設定!$AB$6:$AK$1000,$J95,6)))</f>
        <v/>
      </c>
      <c r="E95" s="88" t="str">
        <f aca="false">IF($A95&gt;$G$2,"",IF($I95="借",(INDEX(仕訳帳・設定!$AB$6:$AK$1000,$J95,7)),0))</f>
        <v/>
      </c>
      <c r="F95" s="88" t="str">
        <f aca="false">IF($A95&gt;$G$2,"",IF($I95="借",0,INDEX(仕訳帳・設定!$AB$6:$AK$1000,$J95,7)))</f>
        <v/>
      </c>
      <c r="G95" s="170" t="str">
        <f aca="false">IF($A95&gt;$G$2,"",IF($F$2="借方残",G94+E95-F95,G94+F95-E95))</f>
        <v/>
      </c>
      <c r="I95" s="106" t="str">
        <f aca="false">IF($A95&gt;$G$2,"",INDEX(仕訳帳・設定!$AQ$6:$AQ$1000,MATCH($A95,仕訳帳・設定!$AP$6:$AP$1000,0),1))</f>
        <v/>
      </c>
      <c r="J95" s="105" t="str">
        <f aca="false">IF($A95&gt;$G$2,"",MATCH($A95,仕訳帳・設定!$AP$6:$AP$1000))</f>
        <v/>
      </c>
    </row>
    <row r="96" customFormat="false" ht="12" hidden="false" customHeight="false" outlineLevel="0" collapsed="false">
      <c r="A96" s="52" t="n">
        <v>91</v>
      </c>
      <c r="B96" s="100" t="str">
        <f aca="false">IF($A96&gt;$G$2,"",INDEX(仕訳帳・設定!$AB$6:$AK$1000,$J96,1))</f>
        <v/>
      </c>
      <c r="C96" s="100" t="str">
        <f aca="false">IF(OR($D$2="",$A96&gt;$G$2),"",INDEX(仕訳帳・設定!$AB$6:$AK$1000,$J96,3)&amp;" "&amp;INDEX(仕訳帳・設定!$AB$6:$AK$1000,$J96,4))</f>
        <v/>
      </c>
      <c r="D96" s="169" t="str">
        <f aca="false">IF(OR($D$2="",$A96&gt;$G$2),"",IF($I96="借",INDEX(仕訳帳・設定!$AB$6:$AK$1000,$J96,9),INDEX(仕訳帳・設定!$AB$6:$AK$1000,$J96,6)))</f>
        <v/>
      </c>
      <c r="E96" s="88" t="str">
        <f aca="false">IF($A96&gt;$G$2,"",IF($I96="借",(INDEX(仕訳帳・設定!$AB$6:$AK$1000,$J96,7)),0))</f>
        <v/>
      </c>
      <c r="F96" s="88" t="str">
        <f aca="false">IF($A96&gt;$G$2,"",IF($I96="借",0,INDEX(仕訳帳・設定!$AB$6:$AK$1000,$J96,7)))</f>
        <v/>
      </c>
      <c r="G96" s="170" t="str">
        <f aca="false">IF($A96&gt;$G$2,"",IF($F$2="借方残",G95+E96-F96,G95+F96-E96))</f>
        <v/>
      </c>
      <c r="I96" s="106" t="str">
        <f aca="false">IF($A96&gt;$G$2,"",INDEX(仕訳帳・設定!$AQ$6:$AQ$1000,MATCH($A96,仕訳帳・設定!$AP$6:$AP$1000,0),1))</f>
        <v/>
      </c>
      <c r="J96" s="105" t="str">
        <f aca="false">IF($A96&gt;$G$2,"",MATCH($A96,仕訳帳・設定!$AP$6:$AP$1000))</f>
        <v/>
      </c>
    </row>
    <row r="97" customFormat="false" ht="12" hidden="false" customHeight="false" outlineLevel="0" collapsed="false">
      <c r="A97" s="52" t="n">
        <v>92</v>
      </c>
      <c r="B97" s="100" t="str">
        <f aca="false">IF($A97&gt;$G$2,"",INDEX(仕訳帳・設定!$AB$6:$AK$1000,$J97,1))</f>
        <v/>
      </c>
      <c r="C97" s="100" t="str">
        <f aca="false">IF(OR($D$2="",$A97&gt;$G$2),"",INDEX(仕訳帳・設定!$AB$6:$AK$1000,$J97,3)&amp;" "&amp;INDEX(仕訳帳・設定!$AB$6:$AK$1000,$J97,4))</f>
        <v/>
      </c>
      <c r="D97" s="169" t="str">
        <f aca="false">IF(OR($D$2="",$A97&gt;$G$2),"",IF($I97="借",INDEX(仕訳帳・設定!$AB$6:$AK$1000,$J97,9),INDEX(仕訳帳・設定!$AB$6:$AK$1000,$J97,6)))</f>
        <v/>
      </c>
      <c r="E97" s="88" t="str">
        <f aca="false">IF($A97&gt;$G$2,"",IF($I97="借",(INDEX(仕訳帳・設定!$AB$6:$AK$1000,$J97,7)),0))</f>
        <v/>
      </c>
      <c r="F97" s="88" t="str">
        <f aca="false">IF($A97&gt;$G$2,"",IF($I97="借",0,INDEX(仕訳帳・設定!$AB$6:$AK$1000,$J97,7)))</f>
        <v/>
      </c>
      <c r="G97" s="170" t="str">
        <f aca="false">IF($A97&gt;$G$2,"",IF($F$2="借方残",G96+E97-F97,G96+F97-E97))</f>
        <v/>
      </c>
      <c r="I97" s="106" t="str">
        <f aca="false">IF($A97&gt;$G$2,"",INDEX(仕訳帳・設定!$AQ$6:$AQ$1000,MATCH($A97,仕訳帳・設定!$AP$6:$AP$1000,0),1))</f>
        <v/>
      </c>
      <c r="J97" s="105" t="str">
        <f aca="false">IF($A97&gt;$G$2,"",MATCH($A97,仕訳帳・設定!$AP$6:$AP$1000))</f>
        <v/>
      </c>
    </row>
    <row r="98" customFormat="false" ht="12" hidden="false" customHeight="false" outlineLevel="0" collapsed="false">
      <c r="A98" s="52" t="n">
        <v>93</v>
      </c>
      <c r="B98" s="100" t="str">
        <f aca="false">IF($A98&gt;$G$2,"",INDEX(仕訳帳・設定!$AB$6:$AK$1000,$J98,1))</f>
        <v/>
      </c>
      <c r="C98" s="100" t="str">
        <f aca="false">IF(OR($D$2="",$A98&gt;$G$2),"",INDEX(仕訳帳・設定!$AB$6:$AK$1000,$J98,3)&amp;" "&amp;INDEX(仕訳帳・設定!$AB$6:$AK$1000,$J98,4))</f>
        <v/>
      </c>
      <c r="D98" s="169" t="str">
        <f aca="false">IF(OR($D$2="",$A98&gt;$G$2),"",IF($I98="借",INDEX(仕訳帳・設定!$AB$6:$AK$1000,$J98,9),INDEX(仕訳帳・設定!$AB$6:$AK$1000,$J98,6)))</f>
        <v/>
      </c>
      <c r="E98" s="88" t="str">
        <f aca="false">IF($A98&gt;$G$2,"",IF($I98="借",(INDEX(仕訳帳・設定!$AB$6:$AK$1000,$J98,7)),0))</f>
        <v/>
      </c>
      <c r="F98" s="88" t="str">
        <f aca="false">IF($A98&gt;$G$2,"",IF($I98="借",0,INDEX(仕訳帳・設定!$AB$6:$AK$1000,$J98,7)))</f>
        <v/>
      </c>
      <c r="G98" s="170" t="str">
        <f aca="false">IF($A98&gt;$G$2,"",IF($F$2="借方残",G97+E98-F98,G97+F98-E98))</f>
        <v/>
      </c>
      <c r="I98" s="106" t="str">
        <f aca="false">IF($A98&gt;$G$2,"",INDEX(仕訳帳・設定!$AQ$6:$AQ$1000,MATCH($A98,仕訳帳・設定!$AP$6:$AP$1000,0),1))</f>
        <v/>
      </c>
      <c r="J98" s="105" t="str">
        <f aca="false">IF($A98&gt;$G$2,"",MATCH($A98,仕訳帳・設定!$AP$6:$AP$1000))</f>
        <v/>
      </c>
    </row>
    <row r="99" customFormat="false" ht="12" hidden="false" customHeight="false" outlineLevel="0" collapsed="false">
      <c r="A99" s="52" t="n">
        <v>94</v>
      </c>
      <c r="B99" s="100" t="str">
        <f aca="false">IF($A99&gt;$G$2,"",INDEX(仕訳帳・設定!$AB$6:$AK$1000,$J99,1))</f>
        <v/>
      </c>
      <c r="C99" s="100" t="str">
        <f aca="false">IF(OR($D$2="",$A99&gt;$G$2),"",INDEX(仕訳帳・設定!$AB$6:$AK$1000,$J99,3)&amp;" "&amp;INDEX(仕訳帳・設定!$AB$6:$AK$1000,$J99,4))</f>
        <v/>
      </c>
      <c r="D99" s="169" t="str">
        <f aca="false">IF(OR($D$2="",$A99&gt;$G$2),"",IF($I99="借",INDEX(仕訳帳・設定!$AB$6:$AK$1000,$J99,9),INDEX(仕訳帳・設定!$AB$6:$AK$1000,$J99,6)))</f>
        <v/>
      </c>
      <c r="E99" s="88" t="str">
        <f aca="false">IF($A99&gt;$G$2,"",IF($I99="借",(INDEX(仕訳帳・設定!$AB$6:$AK$1000,$J99,7)),0))</f>
        <v/>
      </c>
      <c r="F99" s="88" t="str">
        <f aca="false">IF($A99&gt;$G$2,"",IF($I99="借",0,INDEX(仕訳帳・設定!$AB$6:$AK$1000,$J99,7)))</f>
        <v/>
      </c>
      <c r="G99" s="170" t="str">
        <f aca="false">IF($A99&gt;$G$2,"",IF($F$2="借方残",G98+E99-F99,G98+F99-E99))</f>
        <v/>
      </c>
      <c r="I99" s="106" t="str">
        <f aca="false">IF($A99&gt;$G$2,"",INDEX(仕訳帳・設定!$AQ$6:$AQ$1000,MATCH($A99,仕訳帳・設定!$AP$6:$AP$1000,0),1))</f>
        <v/>
      </c>
      <c r="J99" s="105" t="str">
        <f aca="false">IF($A99&gt;$G$2,"",MATCH($A99,仕訳帳・設定!$AP$6:$AP$1000))</f>
        <v/>
      </c>
    </row>
    <row r="100" customFormat="false" ht="12" hidden="false" customHeight="false" outlineLevel="0" collapsed="false">
      <c r="A100" s="52" t="n">
        <v>95</v>
      </c>
      <c r="B100" s="100" t="str">
        <f aca="false">IF($A100&gt;$G$2,"",INDEX(仕訳帳・設定!$AB$6:$AK$1000,$J100,1))</f>
        <v/>
      </c>
      <c r="C100" s="100" t="str">
        <f aca="false">IF(OR($D$2="",$A100&gt;$G$2),"",INDEX(仕訳帳・設定!$AB$6:$AK$1000,$J100,3)&amp;" "&amp;INDEX(仕訳帳・設定!$AB$6:$AK$1000,$J100,4))</f>
        <v/>
      </c>
      <c r="D100" s="169" t="str">
        <f aca="false">IF(OR($D$2="",$A100&gt;$G$2),"",IF($I100="借",INDEX(仕訳帳・設定!$AB$6:$AK$1000,$J100,9),INDEX(仕訳帳・設定!$AB$6:$AK$1000,$J100,6)))</f>
        <v/>
      </c>
      <c r="E100" s="88" t="str">
        <f aca="false">IF($A100&gt;$G$2,"",IF($I100="借",(INDEX(仕訳帳・設定!$AB$6:$AK$1000,$J100,7)),0))</f>
        <v/>
      </c>
      <c r="F100" s="88" t="str">
        <f aca="false">IF($A100&gt;$G$2,"",IF($I100="借",0,INDEX(仕訳帳・設定!$AB$6:$AK$1000,$J100,7)))</f>
        <v/>
      </c>
      <c r="G100" s="170" t="str">
        <f aca="false">IF($A100&gt;$G$2,"",IF($F$2="借方残",G99+E100-F100,G99+F100-E100))</f>
        <v/>
      </c>
      <c r="I100" s="106" t="str">
        <f aca="false">IF($A100&gt;$G$2,"",INDEX(仕訳帳・設定!$AQ$6:$AQ$1000,MATCH($A100,仕訳帳・設定!$AP$6:$AP$1000,0),1))</f>
        <v/>
      </c>
      <c r="J100" s="105" t="str">
        <f aca="false">IF($A100&gt;$G$2,"",MATCH($A100,仕訳帳・設定!$AP$6:$AP$1000))</f>
        <v/>
      </c>
    </row>
    <row r="101" customFormat="false" ht="12" hidden="false" customHeight="false" outlineLevel="0" collapsed="false">
      <c r="A101" s="52" t="n">
        <v>96</v>
      </c>
      <c r="B101" s="100" t="str">
        <f aca="false">IF($A101&gt;$G$2,"",INDEX(仕訳帳・設定!$AB$6:$AK$1000,$J101,1))</f>
        <v/>
      </c>
      <c r="C101" s="100" t="str">
        <f aca="false">IF(OR($D$2="",$A101&gt;$G$2),"",INDEX(仕訳帳・設定!$AB$6:$AK$1000,$J101,3)&amp;" "&amp;INDEX(仕訳帳・設定!$AB$6:$AK$1000,$J101,4))</f>
        <v/>
      </c>
      <c r="D101" s="169" t="str">
        <f aca="false">IF(OR($D$2="",$A101&gt;$G$2),"",IF($I101="借",INDEX(仕訳帳・設定!$AB$6:$AK$1000,$J101,9),INDEX(仕訳帳・設定!$AB$6:$AK$1000,$J101,6)))</f>
        <v/>
      </c>
      <c r="E101" s="88" t="str">
        <f aca="false">IF($A101&gt;$G$2,"",IF($I101="借",(INDEX(仕訳帳・設定!$AB$6:$AK$1000,$J101,7)),0))</f>
        <v/>
      </c>
      <c r="F101" s="88" t="str">
        <f aca="false">IF($A101&gt;$G$2,"",IF($I101="借",0,INDEX(仕訳帳・設定!$AB$6:$AK$1000,$J101,7)))</f>
        <v/>
      </c>
      <c r="G101" s="170" t="str">
        <f aca="false">IF($A101&gt;$G$2,"",IF($F$2="借方残",G100+E101-F101,G100+F101-E101))</f>
        <v/>
      </c>
      <c r="I101" s="106" t="str">
        <f aca="false">IF($A101&gt;$G$2,"",INDEX(仕訳帳・設定!$AQ$6:$AQ$1000,MATCH($A101,仕訳帳・設定!$AP$6:$AP$1000,0),1))</f>
        <v/>
      </c>
      <c r="J101" s="105" t="str">
        <f aca="false">IF($A101&gt;$G$2,"",MATCH($A101,仕訳帳・設定!$AP$6:$AP$1000))</f>
        <v/>
      </c>
    </row>
    <row r="102" customFormat="false" ht="12" hidden="false" customHeight="false" outlineLevel="0" collapsed="false">
      <c r="A102" s="52" t="n">
        <v>97</v>
      </c>
      <c r="B102" s="100" t="str">
        <f aca="false">IF($A102&gt;$G$2,"",INDEX(仕訳帳・設定!$AB$6:$AK$1000,$J102,1))</f>
        <v/>
      </c>
      <c r="C102" s="100" t="str">
        <f aca="false">IF(OR($D$2="",$A102&gt;$G$2),"",INDEX(仕訳帳・設定!$AB$6:$AK$1000,$J102,3)&amp;" "&amp;INDEX(仕訳帳・設定!$AB$6:$AK$1000,$J102,4))</f>
        <v/>
      </c>
      <c r="D102" s="169" t="str">
        <f aca="false">IF(OR($D$2="",$A102&gt;$G$2),"",IF($I102="借",INDEX(仕訳帳・設定!$AB$6:$AK$1000,$J102,9),INDEX(仕訳帳・設定!$AB$6:$AK$1000,$J102,6)))</f>
        <v/>
      </c>
      <c r="E102" s="88" t="str">
        <f aca="false">IF($A102&gt;$G$2,"",IF($I102="借",(INDEX(仕訳帳・設定!$AB$6:$AK$1000,$J102,7)),0))</f>
        <v/>
      </c>
      <c r="F102" s="88" t="str">
        <f aca="false">IF($A102&gt;$G$2,"",IF($I102="借",0,INDEX(仕訳帳・設定!$AB$6:$AK$1000,$J102,7)))</f>
        <v/>
      </c>
      <c r="G102" s="170" t="str">
        <f aca="false">IF($A102&gt;$G$2,"",IF($F$2="借方残",G101+E102-F102,G101+F102-E102))</f>
        <v/>
      </c>
      <c r="I102" s="106" t="str">
        <f aca="false">IF($A102&gt;$G$2,"",INDEX(仕訳帳・設定!$AQ$6:$AQ$1000,MATCH($A102,仕訳帳・設定!$AP$6:$AP$1000,0),1))</f>
        <v/>
      </c>
      <c r="J102" s="105" t="str">
        <f aca="false">IF($A102&gt;$G$2,"",MATCH($A102,仕訳帳・設定!$AP$6:$AP$1000))</f>
        <v/>
      </c>
    </row>
    <row r="103" customFormat="false" ht="12" hidden="false" customHeight="false" outlineLevel="0" collapsed="false">
      <c r="A103" s="52" t="n">
        <v>98</v>
      </c>
      <c r="B103" s="100" t="str">
        <f aca="false">IF($A103&gt;$G$2,"",INDEX(仕訳帳・設定!$AB$6:$AK$1000,$J103,1))</f>
        <v/>
      </c>
      <c r="C103" s="100" t="str">
        <f aca="false">IF(OR($D$2="",$A103&gt;$G$2),"",INDEX(仕訳帳・設定!$AB$6:$AK$1000,$J103,3)&amp;" "&amp;INDEX(仕訳帳・設定!$AB$6:$AK$1000,$J103,4))</f>
        <v/>
      </c>
      <c r="D103" s="169" t="str">
        <f aca="false">IF(OR($D$2="",$A103&gt;$G$2),"",IF($I103="借",INDEX(仕訳帳・設定!$AB$6:$AK$1000,$J103,9),INDEX(仕訳帳・設定!$AB$6:$AK$1000,$J103,6)))</f>
        <v/>
      </c>
      <c r="E103" s="88" t="str">
        <f aca="false">IF($A103&gt;$G$2,"",IF($I103="借",(INDEX(仕訳帳・設定!$AB$6:$AK$1000,$J103,7)),0))</f>
        <v/>
      </c>
      <c r="F103" s="88" t="str">
        <f aca="false">IF($A103&gt;$G$2,"",IF($I103="借",0,INDEX(仕訳帳・設定!$AB$6:$AK$1000,$J103,7)))</f>
        <v/>
      </c>
      <c r="G103" s="170" t="str">
        <f aca="false">IF($A103&gt;$G$2,"",IF($F$2="借方残",G102+E103-F103,G102+F103-E103))</f>
        <v/>
      </c>
      <c r="I103" s="106" t="str">
        <f aca="false">IF($A103&gt;$G$2,"",INDEX(仕訳帳・設定!$AQ$6:$AQ$1000,MATCH($A103,仕訳帳・設定!$AP$6:$AP$1000,0),1))</f>
        <v/>
      </c>
      <c r="J103" s="105" t="str">
        <f aca="false">IF($A103&gt;$G$2,"",MATCH($A103,仕訳帳・設定!$AP$6:$AP$1000))</f>
        <v/>
      </c>
    </row>
    <row r="104" customFormat="false" ht="12" hidden="false" customHeight="false" outlineLevel="0" collapsed="false">
      <c r="A104" s="52" t="n">
        <v>99</v>
      </c>
      <c r="B104" s="100" t="str">
        <f aca="false">IF($A104&gt;$G$2,"",INDEX(仕訳帳・設定!$AB$6:$AK$1000,$J104,1))</f>
        <v/>
      </c>
      <c r="C104" s="100" t="str">
        <f aca="false">IF(OR($D$2="",$A104&gt;$G$2),"",INDEX(仕訳帳・設定!$AB$6:$AK$1000,$J104,3)&amp;" "&amp;INDEX(仕訳帳・設定!$AB$6:$AK$1000,$J104,4))</f>
        <v/>
      </c>
      <c r="D104" s="169" t="str">
        <f aca="false">IF(OR($D$2="",$A104&gt;$G$2),"",IF($I104="借",INDEX(仕訳帳・設定!$AB$6:$AK$1000,$J104,9),INDEX(仕訳帳・設定!$AB$6:$AK$1000,$J104,6)))</f>
        <v/>
      </c>
      <c r="E104" s="88" t="str">
        <f aca="false">IF($A104&gt;$G$2,"",IF($I104="借",(INDEX(仕訳帳・設定!$AB$6:$AK$1000,$J104,7)),0))</f>
        <v/>
      </c>
      <c r="F104" s="88" t="str">
        <f aca="false">IF($A104&gt;$G$2,"",IF($I104="借",0,INDEX(仕訳帳・設定!$AB$6:$AK$1000,$J104,7)))</f>
        <v/>
      </c>
      <c r="G104" s="170" t="str">
        <f aca="false">IF($A104&gt;$G$2,"",IF($F$2="借方残",G103+E104-F104,G103+F104-E104))</f>
        <v/>
      </c>
      <c r="I104" s="106" t="str">
        <f aca="false">IF($A104&gt;$G$2,"",INDEX(仕訳帳・設定!$AQ$6:$AQ$1000,MATCH($A104,仕訳帳・設定!$AP$6:$AP$1000,0),1))</f>
        <v/>
      </c>
      <c r="J104" s="105" t="str">
        <f aca="false">IF($A104&gt;$G$2,"",MATCH($A104,仕訳帳・設定!$AP$6:$AP$1000))</f>
        <v/>
      </c>
    </row>
    <row r="105" customFormat="false" ht="12" hidden="false" customHeight="false" outlineLevel="0" collapsed="false">
      <c r="A105" s="52" t="n">
        <v>100</v>
      </c>
      <c r="B105" s="100" t="str">
        <f aca="false">IF($A105&gt;$G$2,"",INDEX(仕訳帳・設定!$AB$6:$AK$1000,$J105,1))</f>
        <v/>
      </c>
      <c r="C105" s="100" t="str">
        <f aca="false">IF(OR($D$2="",$A105&gt;$G$2),"",INDEX(仕訳帳・設定!$AB$6:$AK$1000,$J105,3)&amp;" "&amp;INDEX(仕訳帳・設定!$AB$6:$AK$1000,$J105,4))</f>
        <v/>
      </c>
      <c r="D105" s="169" t="str">
        <f aca="false">IF(OR($D$2="",$A105&gt;$G$2),"",IF($I105="借",INDEX(仕訳帳・設定!$AB$6:$AK$1000,$J105,9),INDEX(仕訳帳・設定!$AB$6:$AK$1000,$J105,6)))</f>
        <v/>
      </c>
      <c r="E105" s="88" t="str">
        <f aca="false">IF($A105&gt;$G$2,"",IF($I105="借",(INDEX(仕訳帳・設定!$AB$6:$AK$1000,$J105,7)),0))</f>
        <v/>
      </c>
      <c r="F105" s="88" t="str">
        <f aca="false">IF($A105&gt;$G$2,"",IF($I105="借",0,INDEX(仕訳帳・設定!$AB$6:$AK$1000,$J105,7)))</f>
        <v/>
      </c>
      <c r="G105" s="170" t="str">
        <f aca="false">IF($A105&gt;$G$2,"",IF($F$2="借方残",G104+E105-F105,G104+F105-E105))</f>
        <v/>
      </c>
      <c r="I105" s="106" t="str">
        <f aca="false">IF($A105&gt;$G$2,"",INDEX(仕訳帳・設定!$AQ$6:$AQ$1000,MATCH($A105,仕訳帳・設定!$AP$6:$AP$1000,0),1))</f>
        <v/>
      </c>
      <c r="J105" s="105" t="str">
        <f aca="false">IF($A105&gt;$G$2,"",MATCH($A105,仕訳帳・設定!$AP$6:$AP$1000))</f>
        <v/>
      </c>
    </row>
    <row r="106" customFormat="false" ht="12" hidden="false" customHeight="false" outlineLevel="0" collapsed="false">
      <c r="A106" s="52" t="n">
        <v>101</v>
      </c>
      <c r="B106" s="100" t="str">
        <f aca="false">IF($A106&gt;$G$2,"",INDEX(仕訳帳・設定!$AB$6:$AK$1000,$J106,1))</f>
        <v/>
      </c>
      <c r="C106" s="100" t="str">
        <f aca="false">IF(OR($D$2="",$A106&gt;$G$2),"",INDEX(仕訳帳・設定!$AB$6:$AK$1000,$J106,3)&amp;" "&amp;INDEX(仕訳帳・設定!$AB$6:$AK$1000,$J106,4))</f>
        <v/>
      </c>
      <c r="D106" s="169" t="str">
        <f aca="false">IF(OR($D$2="",$A106&gt;$G$2),"",IF($I106="借",INDEX(仕訳帳・設定!$AB$6:$AK$1000,$J106,9),INDEX(仕訳帳・設定!$AB$6:$AK$1000,$J106,6)))</f>
        <v/>
      </c>
      <c r="E106" s="88" t="str">
        <f aca="false">IF($A106&gt;$G$2,"",IF($I106="借",(INDEX(仕訳帳・設定!$AB$6:$AK$1000,$J106,7)),0))</f>
        <v/>
      </c>
      <c r="F106" s="88" t="str">
        <f aca="false">IF($A106&gt;$G$2,"",IF($I106="借",0,INDEX(仕訳帳・設定!$AB$6:$AK$1000,$J106,7)))</f>
        <v/>
      </c>
      <c r="G106" s="170" t="str">
        <f aca="false">IF($A106&gt;$G$2,"",IF($F$2="借方残",G105+E106-F106,G105+F106-E106))</f>
        <v/>
      </c>
      <c r="I106" s="106" t="str">
        <f aca="false">IF($A106&gt;$G$2,"",INDEX(仕訳帳・設定!$AQ$6:$AQ$1000,MATCH($A106,仕訳帳・設定!$AP$6:$AP$1000,0),1))</f>
        <v/>
      </c>
      <c r="J106" s="105" t="str">
        <f aca="false">IF($A106&gt;$G$2,"",MATCH($A106,仕訳帳・設定!$AP$6:$AP$1000))</f>
        <v/>
      </c>
    </row>
    <row r="107" customFormat="false" ht="12" hidden="false" customHeight="false" outlineLevel="0" collapsed="false">
      <c r="A107" s="52" t="n">
        <v>102</v>
      </c>
      <c r="B107" s="100" t="str">
        <f aca="false">IF($A107&gt;$G$2,"",INDEX(仕訳帳・設定!$AB$6:$AK$1000,$J107,1))</f>
        <v/>
      </c>
      <c r="C107" s="100" t="str">
        <f aca="false">IF(OR($D$2="",$A107&gt;$G$2),"",INDEX(仕訳帳・設定!$AB$6:$AK$1000,$J107,3)&amp;" "&amp;INDEX(仕訳帳・設定!$AB$6:$AK$1000,$J107,4))</f>
        <v/>
      </c>
      <c r="D107" s="169" t="str">
        <f aca="false">IF(OR($D$2="",$A107&gt;$G$2),"",IF($I107="借",INDEX(仕訳帳・設定!$AB$6:$AK$1000,$J107,9),INDEX(仕訳帳・設定!$AB$6:$AK$1000,$J107,6)))</f>
        <v/>
      </c>
      <c r="E107" s="88" t="str">
        <f aca="false">IF($A107&gt;$G$2,"",IF($I107="借",(INDEX(仕訳帳・設定!$AB$6:$AK$1000,$J107,7)),0))</f>
        <v/>
      </c>
      <c r="F107" s="88" t="str">
        <f aca="false">IF($A107&gt;$G$2,"",IF($I107="借",0,INDEX(仕訳帳・設定!$AB$6:$AK$1000,$J107,7)))</f>
        <v/>
      </c>
      <c r="G107" s="170" t="str">
        <f aca="false">IF($A107&gt;$G$2,"",IF($F$2="借方残",G106+E107-F107,G106+F107-E107))</f>
        <v/>
      </c>
      <c r="I107" s="106" t="str">
        <f aca="false">IF($A107&gt;$G$2,"",INDEX(仕訳帳・設定!$AQ$6:$AQ$1000,MATCH($A107,仕訳帳・設定!$AP$6:$AP$1000,0),1))</f>
        <v/>
      </c>
      <c r="J107" s="105" t="str">
        <f aca="false">IF($A107&gt;$G$2,"",MATCH($A107,仕訳帳・設定!$AP$6:$AP$1000))</f>
        <v/>
      </c>
    </row>
    <row r="108" customFormat="false" ht="12" hidden="false" customHeight="false" outlineLevel="0" collapsed="false">
      <c r="A108" s="52" t="n">
        <v>103</v>
      </c>
      <c r="B108" s="100" t="str">
        <f aca="false">IF($A108&gt;$G$2,"",INDEX(仕訳帳・設定!$AB$6:$AK$1000,$J108,1))</f>
        <v/>
      </c>
      <c r="C108" s="100" t="str">
        <f aca="false">IF(OR($D$2="",$A108&gt;$G$2),"",INDEX(仕訳帳・設定!$AB$6:$AK$1000,$J108,3)&amp;" "&amp;INDEX(仕訳帳・設定!$AB$6:$AK$1000,$J108,4))</f>
        <v/>
      </c>
      <c r="D108" s="169" t="str">
        <f aca="false">IF(OR($D$2="",$A108&gt;$G$2),"",IF($I108="借",INDEX(仕訳帳・設定!$AB$6:$AK$1000,$J108,9),INDEX(仕訳帳・設定!$AB$6:$AK$1000,$J108,6)))</f>
        <v/>
      </c>
      <c r="E108" s="88" t="str">
        <f aca="false">IF($A108&gt;$G$2,"",IF($I108="借",(INDEX(仕訳帳・設定!$AB$6:$AK$1000,$J108,7)),0))</f>
        <v/>
      </c>
      <c r="F108" s="88" t="str">
        <f aca="false">IF($A108&gt;$G$2,"",IF($I108="借",0,INDEX(仕訳帳・設定!$AB$6:$AK$1000,$J108,7)))</f>
        <v/>
      </c>
      <c r="G108" s="170" t="str">
        <f aca="false">IF($A108&gt;$G$2,"",IF($F$2="借方残",G107+E108-F108,G107+F108-E108))</f>
        <v/>
      </c>
      <c r="I108" s="106" t="str">
        <f aca="false">IF($A108&gt;$G$2,"",INDEX(仕訳帳・設定!$AQ$6:$AQ$1000,MATCH($A108,仕訳帳・設定!$AP$6:$AP$1000,0),1))</f>
        <v/>
      </c>
      <c r="J108" s="105" t="str">
        <f aca="false">IF($A108&gt;$G$2,"",MATCH($A108,仕訳帳・設定!$AP$6:$AP$1000))</f>
        <v/>
      </c>
    </row>
    <row r="109" customFormat="false" ht="12" hidden="false" customHeight="false" outlineLevel="0" collapsed="false">
      <c r="A109" s="52" t="n">
        <v>104</v>
      </c>
      <c r="B109" s="100" t="str">
        <f aca="false">IF($A109&gt;$G$2,"",INDEX(仕訳帳・設定!$AB$6:$AK$1000,$J109,1))</f>
        <v/>
      </c>
      <c r="C109" s="100" t="str">
        <f aca="false">IF(OR($D$2="",$A109&gt;$G$2),"",INDEX(仕訳帳・設定!$AB$6:$AK$1000,$J109,3)&amp;" "&amp;INDEX(仕訳帳・設定!$AB$6:$AK$1000,$J109,4))</f>
        <v/>
      </c>
      <c r="D109" s="169" t="str">
        <f aca="false">IF(OR($D$2="",$A109&gt;$G$2),"",IF($I109="借",INDEX(仕訳帳・設定!$AB$6:$AK$1000,$J109,9),INDEX(仕訳帳・設定!$AB$6:$AK$1000,$J109,6)))</f>
        <v/>
      </c>
      <c r="E109" s="88" t="str">
        <f aca="false">IF($A109&gt;$G$2,"",IF($I109="借",(INDEX(仕訳帳・設定!$AB$6:$AK$1000,$J109,7)),0))</f>
        <v/>
      </c>
      <c r="F109" s="88" t="str">
        <f aca="false">IF($A109&gt;$G$2,"",IF($I109="借",0,INDEX(仕訳帳・設定!$AB$6:$AK$1000,$J109,7)))</f>
        <v/>
      </c>
      <c r="G109" s="170" t="str">
        <f aca="false">IF($A109&gt;$G$2,"",IF($F$2="借方残",G108+E109-F109,G108+F109-E109))</f>
        <v/>
      </c>
      <c r="I109" s="106" t="str">
        <f aca="false">IF($A109&gt;$G$2,"",INDEX(仕訳帳・設定!$AQ$6:$AQ$1000,MATCH($A109,仕訳帳・設定!$AP$6:$AP$1000,0),1))</f>
        <v/>
      </c>
      <c r="J109" s="105" t="str">
        <f aca="false">IF($A109&gt;$G$2,"",MATCH($A109,仕訳帳・設定!$AP$6:$AP$1000))</f>
        <v/>
      </c>
    </row>
    <row r="110" customFormat="false" ht="12" hidden="false" customHeight="false" outlineLevel="0" collapsed="false">
      <c r="A110" s="52" t="n">
        <v>105</v>
      </c>
      <c r="B110" s="100" t="str">
        <f aca="false">IF($A110&gt;$G$2,"",INDEX(仕訳帳・設定!$AB$6:$AK$1000,$J110,1))</f>
        <v/>
      </c>
      <c r="C110" s="100" t="str">
        <f aca="false">IF(OR($D$2="",$A110&gt;$G$2),"",INDEX(仕訳帳・設定!$AB$6:$AK$1000,$J110,3)&amp;" "&amp;INDEX(仕訳帳・設定!$AB$6:$AK$1000,$J110,4))</f>
        <v/>
      </c>
      <c r="D110" s="169" t="str">
        <f aca="false">IF(OR($D$2="",$A110&gt;$G$2),"",IF($I110="借",INDEX(仕訳帳・設定!$AB$6:$AK$1000,$J110,9),INDEX(仕訳帳・設定!$AB$6:$AK$1000,$J110,6)))</f>
        <v/>
      </c>
      <c r="E110" s="88" t="str">
        <f aca="false">IF($A110&gt;$G$2,"",IF($I110="借",(INDEX(仕訳帳・設定!$AB$6:$AK$1000,$J110,7)),0))</f>
        <v/>
      </c>
      <c r="F110" s="88" t="str">
        <f aca="false">IF($A110&gt;$G$2,"",IF($I110="借",0,INDEX(仕訳帳・設定!$AB$6:$AK$1000,$J110,7)))</f>
        <v/>
      </c>
      <c r="G110" s="170" t="str">
        <f aca="false">IF($A110&gt;$G$2,"",IF($F$2="借方残",G109+E110-F110,G109+F110-E110))</f>
        <v/>
      </c>
      <c r="I110" s="106" t="str">
        <f aca="false">IF($A110&gt;$G$2,"",INDEX(仕訳帳・設定!$AQ$6:$AQ$1000,MATCH($A110,仕訳帳・設定!$AP$6:$AP$1000,0),1))</f>
        <v/>
      </c>
      <c r="J110" s="105" t="str">
        <f aca="false">IF($A110&gt;$G$2,"",MATCH($A110,仕訳帳・設定!$AP$6:$AP$1000))</f>
        <v/>
      </c>
    </row>
    <row r="111" customFormat="false" ht="12" hidden="false" customHeight="false" outlineLevel="0" collapsed="false">
      <c r="A111" s="52" t="n">
        <v>106</v>
      </c>
      <c r="B111" s="100" t="str">
        <f aca="false">IF($A111&gt;$G$2,"",INDEX(仕訳帳・設定!$AB$6:$AK$1000,$J111,1))</f>
        <v/>
      </c>
      <c r="C111" s="100" t="str">
        <f aca="false">IF(OR($D$2="",$A111&gt;$G$2),"",INDEX(仕訳帳・設定!$AB$6:$AK$1000,$J111,3)&amp;" "&amp;INDEX(仕訳帳・設定!$AB$6:$AK$1000,$J111,4))</f>
        <v/>
      </c>
      <c r="D111" s="169" t="str">
        <f aca="false">IF(OR($D$2="",$A111&gt;$G$2),"",IF($I111="借",INDEX(仕訳帳・設定!$AB$6:$AK$1000,$J111,9),INDEX(仕訳帳・設定!$AB$6:$AK$1000,$J111,6)))</f>
        <v/>
      </c>
      <c r="E111" s="88" t="str">
        <f aca="false">IF($A111&gt;$G$2,"",IF($I111="借",(INDEX(仕訳帳・設定!$AB$6:$AK$1000,$J111,7)),0))</f>
        <v/>
      </c>
      <c r="F111" s="88" t="str">
        <f aca="false">IF($A111&gt;$G$2,"",IF($I111="借",0,INDEX(仕訳帳・設定!$AB$6:$AK$1000,$J111,7)))</f>
        <v/>
      </c>
      <c r="G111" s="170" t="str">
        <f aca="false">IF($A111&gt;$G$2,"",IF($F$2="借方残",G110+E111-F111,G110+F111-E111))</f>
        <v/>
      </c>
      <c r="I111" s="106" t="str">
        <f aca="false">IF($A111&gt;$G$2,"",INDEX(仕訳帳・設定!$AQ$6:$AQ$1000,MATCH($A111,仕訳帳・設定!$AP$6:$AP$1000,0),1))</f>
        <v/>
      </c>
      <c r="J111" s="105" t="str">
        <f aca="false">IF($A111&gt;$G$2,"",MATCH($A111,仕訳帳・設定!$AP$6:$AP$1000))</f>
        <v/>
      </c>
    </row>
    <row r="112" customFormat="false" ht="12" hidden="false" customHeight="false" outlineLevel="0" collapsed="false">
      <c r="A112" s="52" t="n">
        <v>107</v>
      </c>
      <c r="B112" s="100" t="str">
        <f aca="false">IF($A112&gt;$G$2,"",INDEX(仕訳帳・設定!$AB$6:$AK$1000,$J112,1))</f>
        <v/>
      </c>
      <c r="C112" s="100" t="str">
        <f aca="false">IF(OR($D$2="",$A112&gt;$G$2),"",INDEX(仕訳帳・設定!$AB$6:$AK$1000,$J112,3)&amp;" "&amp;INDEX(仕訳帳・設定!$AB$6:$AK$1000,$J112,4))</f>
        <v/>
      </c>
      <c r="D112" s="169" t="str">
        <f aca="false">IF(OR($D$2="",$A112&gt;$G$2),"",IF($I112="借",INDEX(仕訳帳・設定!$AB$6:$AK$1000,$J112,9),INDEX(仕訳帳・設定!$AB$6:$AK$1000,$J112,6)))</f>
        <v/>
      </c>
      <c r="E112" s="88" t="str">
        <f aca="false">IF($A112&gt;$G$2,"",IF($I112="借",(INDEX(仕訳帳・設定!$AB$6:$AK$1000,$J112,7)),0))</f>
        <v/>
      </c>
      <c r="F112" s="88" t="str">
        <f aca="false">IF($A112&gt;$G$2,"",IF($I112="借",0,INDEX(仕訳帳・設定!$AB$6:$AK$1000,$J112,7)))</f>
        <v/>
      </c>
      <c r="G112" s="170" t="str">
        <f aca="false">IF($A112&gt;$G$2,"",IF($F$2="借方残",G111+E112-F112,G111+F112-E112))</f>
        <v/>
      </c>
      <c r="I112" s="106" t="str">
        <f aca="false">IF($A112&gt;$G$2,"",INDEX(仕訳帳・設定!$AQ$6:$AQ$1000,MATCH($A112,仕訳帳・設定!$AP$6:$AP$1000,0),1))</f>
        <v/>
      </c>
      <c r="J112" s="105" t="str">
        <f aca="false">IF($A112&gt;$G$2,"",MATCH($A112,仕訳帳・設定!$AP$6:$AP$1000))</f>
        <v/>
      </c>
    </row>
    <row r="113" customFormat="false" ht="12" hidden="false" customHeight="false" outlineLevel="0" collapsed="false">
      <c r="A113" s="52" t="n">
        <v>108</v>
      </c>
      <c r="B113" s="100" t="str">
        <f aca="false">IF($A113&gt;$G$2,"",INDEX(仕訳帳・設定!$AB$6:$AK$1000,$J113,1))</f>
        <v/>
      </c>
      <c r="C113" s="100" t="str">
        <f aca="false">IF(OR($D$2="",$A113&gt;$G$2),"",INDEX(仕訳帳・設定!$AB$6:$AK$1000,$J113,3)&amp;" "&amp;INDEX(仕訳帳・設定!$AB$6:$AK$1000,$J113,4))</f>
        <v/>
      </c>
      <c r="D113" s="169" t="str">
        <f aca="false">IF(OR($D$2="",$A113&gt;$G$2),"",IF($I113="借",INDEX(仕訳帳・設定!$AB$6:$AK$1000,$J113,9),INDEX(仕訳帳・設定!$AB$6:$AK$1000,$J113,6)))</f>
        <v/>
      </c>
      <c r="E113" s="88" t="str">
        <f aca="false">IF($A113&gt;$G$2,"",IF($I113="借",(INDEX(仕訳帳・設定!$AB$6:$AK$1000,$J113,7)),0))</f>
        <v/>
      </c>
      <c r="F113" s="88" t="str">
        <f aca="false">IF($A113&gt;$G$2,"",IF($I113="借",0,INDEX(仕訳帳・設定!$AB$6:$AK$1000,$J113,7)))</f>
        <v/>
      </c>
      <c r="G113" s="170" t="str">
        <f aca="false">IF($A113&gt;$G$2,"",IF($F$2="借方残",G112+E113-F113,G112+F113-E113))</f>
        <v/>
      </c>
      <c r="I113" s="106" t="str">
        <f aca="false">IF($A113&gt;$G$2,"",INDEX(仕訳帳・設定!$AQ$6:$AQ$1000,MATCH($A113,仕訳帳・設定!$AP$6:$AP$1000,0),1))</f>
        <v/>
      </c>
      <c r="J113" s="105" t="str">
        <f aca="false">IF($A113&gt;$G$2,"",MATCH($A113,仕訳帳・設定!$AP$6:$AP$1000))</f>
        <v/>
      </c>
    </row>
    <row r="114" customFormat="false" ht="12" hidden="false" customHeight="false" outlineLevel="0" collapsed="false">
      <c r="A114" s="52" t="n">
        <v>109</v>
      </c>
      <c r="B114" s="100" t="str">
        <f aca="false">IF($A114&gt;$G$2,"",INDEX(仕訳帳・設定!$AB$6:$AK$1000,$J114,1))</f>
        <v/>
      </c>
      <c r="C114" s="100" t="str">
        <f aca="false">IF(OR($D$2="",$A114&gt;$G$2),"",INDEX(仕訳帳・設定!$AB$6:$AK$1000,$J114,3)&amp;" "&amp;INDEX(仕訳帳・設定!$AB$6:$AK$1000,$J114,4))</f>
        <v/>
      </c>
      <c r="D114" s="169" t="str">
        <f aca="false">IF(OR($D$2="",$A114&gt;$G$2),"",IF($I114="借",INDEX(仕訳帳・設定!$AB$6:$AK$1000,$J114,9),INDEX(仕訳帳・設定!$AB$6:$AK$1000,$J114,6)))</f>
        <v/>
      </c>
      <c r="E114" s="88" t="str">
        <f aca="false">IF($A114&gt;$G$2,"",IF($I114="借",(INDEX(仕訳帳・設定!$AB$6:$AK$1000,$J114,7)),0))</f>
        <v/>
      </c>
      <c r="F114" s="88" t="str">
        <f aca="false">IF($A114&gt;$G$2,"",IF($I114="借",0,INDEX(仕訳帳・設定!$AB$6:$AK$1000,$J114,7)))</f>
        <v/>
      </c>
      <c r="G114" s="170" t="str">
        <f aca="false">IF($A114&gt;$G$2,"",IF($F$2="借方残",G113+E114-F114,G113+F114-E114))</f>
        <v/>
      </c>
      <c r="I114" s="106" t="str">
        <f aca="false">IF($A114&gt;$G$2,"",INDEX(仕訳帳・設定!$AQ$6:$AQ$1000,MATCH($A114,仕訳帳・設定!$AP$6:$AP$1000,0),1))</f>
        <v/>
      </c>
      <c r="J114" s="105" t="str">
        <f aca="false">IF($A114&gt;$G$2,"",MATCH($A114,仕訳帳・設定!$AP$6:$AP$1000))</f>
        <v/>
      </c>
    </row>
    <row r="115" customFormat="false" ht="12" hidden="false" customHeight="false" outlineLevel="0" collapsed="false">
      <c r="A115" s="52" t="n">
        <v>110</v>
      </c>
      <c r="B115" s="100" t="str">
        <f aca="false">IF($A115&gt;$G$2,"",INDEX(仕訳帳・設定!$AB$6:$AK$1000,$J115,1))</f>
        <v/>
      </c>
      <c r="C115" s="100" t="str">
        <f aca="false">IF(OR($D$2="",$A115&gt;$G$2),"",INDEX(仕訳帳・設定!$AB$6:$AK$1000,$J115,3)&amp;" "&amp;INDEX(仕訳帳・設定!$AB$6:$AK$1000,$J115,4))</f>
        <v/>
      </c>
      <c r="D115" s="169" t="str">
        <f aca="false">IF(OR($D$2="",$A115&gt;$G$2),"",IF($I115="借",INDEX(仕訳帳・設定!$AB$6:$AK$1000,$J115,9),INDEX(仕訳帳・設定!$AB$6:$AK$1000,$J115,6)))</f>
        <v/>
      </c>
      <c r="E115" s="88" t="str">
        <f aca="false">IF($A115&gt;$G$2,"",IF($I115="借",(INDEX(仕訳帳・設定!$AB$6:$AK$1000,$J115,7)),0))</f>
        <v/>
      </c>
      <c r="F115" s="88" t="str">
        <f aca="false">IF($A115&gt;$G$2,"",IF($I115="借",0,INDEX(仕訳帳・設定!$AB$6:$AK$1000,$J115,7)))</f>
        <v/>
      </c>
      <c r="G115" s="170" t="str">
        <f aca="false">IF($A115&gt;$G$2,"",IF($F$2="借方残",G114+E115-F115,G114+F115-E115))</f>
        <v/>
      </c>
      <c r="I115" s="106" t="str">
        <f aca="false">IF($A115&gt;$G$2,"",INDEX(仕訳帳・設定!$AQ$6:$AQ$1000,MATCH($A115,仕訳帳・設定!$AP$6:$AP$1000,0),1))</f>
        <v/>
      </c>
      <c r="J115" s="105" t="str">
        <f aca="false">IF($A115&gt;$G$2,"",MATCH($A115,仕訳帳・設定!$AP$6:$AP$1000))</f>
        <v/>
      </c>
    </row>
    <row r="116" customFormat="false" ht="12" hidden="false" customHeight="false" outlineLevel="0" collapsed="false">
      <c r="A116" s="52" t="n">
        <v>111</v>
      </c>
      <c r="B116" s="100" t="str">
        <f aca="false">IF($A116&gt;$G$2,"",INDEX(仕訳帳・設定!$AB$6:$AK$1000,$J116,1))</f>
        <v/>
      </c>
      <c r="C116" s="100" t="str">
        <f aca="false">IF(OR($D$2="",$A116&gt;$G$2),"",INDEX(仕訳帳・設定!$AB$6:$AK$1000,$J116,3)&amp;" "&amp;INDEX(仕訳帳・設定!$AB$6:$AK$1000,$J116,4))</f>
        <v/>
      </c>
      <c r="D116" s="169" t="str">
        <f aca="false">IF(OR($D$2="",$A116&gt;$G$2),"",IF($I116="借",INDEX(仕訳帳・設定!$AB$6:$AK$1000,$J116,9),INDEX(仕訳帳・設定!$AB$6:$AK$1000,$J116,6)))</f>
        <v/>
      </c>
      <c r="E116" s="88" t="str">
        <f aca="false">IF($A116&gt;$G$2,"",IF($I116="借",(INDEX(仕訳帳・設定!$AB$6:$AK$1000,$J116,7)),0))</f>
        <v/>
      </c>
      <c r="F116" s="88" t="str">
        <f aca="false">IF($A116&gt;$G$2,"",IF($I116="借",0,INDEX(仕訳帳・設定!$AB$6:$AK$1000,$J116,7)))</f>
        <v/>
      </c>
      <c r="G116" s="170" t="str">
        <f aca="false">IF($A116&gt;$G$2,"",IF($F$2="借方残",G115+E116-F116,G115+F116-E116))</f>
        <v/>
      </c>
      <c r="I116" s="106" t="str">
        <f aca="false">IF($A116&gt;$G$2,"",INDEX(仕訳帳・設定!$AQ$6:$AQ$1000,MATCH($A116,仕訳帳・設定!$AP$6:$AP$1000,0),1))</f>
        <v/>
      </c>
      <c r="J116" s="105" t="str">
        <f aca="false">IF($A116&gt;$G$2,"",MATCH($A116,仕訳帳・設定!$AP$6:$AP$1000))</f>
        <v/>
      </c>
    </row>
    <row r="117" customFormat="false" ht="12" hidden="false" customHeight="false" outlineLevel="0" collapsed="false">
      <c r="A117" s="52" t="n">
        <v>112</v>
      </c>
      <c r="B117" s="100" t="str">
        <f aca="false">IF($A117&gt;$G$2,"",INDEX(仕訳帳・設定!$AB$6:$AK$1000,$J117,1))</f>
        <v/>
      </c>
      <c r="C117" s="100" t="str">
        <f aca="false">IF(OR($D$2="",$A117&gt;$G$2),"",INDEX(仕訳帳・設定!$AB$6:$AK$1000,$J117,3)&amp;" "&amp;INDEX(仕訳帳・設定!$AB$6:$AK$1000,$J117,4))</f>
        <v/>
      </c>
      <c r="D117" s="169" t="str">
        <f aca="false">IF(OR($D$2="",$A117&gt;$G$2),"",IF($I117="借",INDEX(仕訳帳・設定!$AB$6:$AK$1000,$J117,9),INDEX(仕訳帳・設定!$AB$6:$AK$1000,$J117,6)))</f>
        <v/>
      </c>
      <c r="E117" s="88" t="str">
        <f aca="false">IF($A117&gt;$G$2,"",IF($I117="借",(INDEX(仕訳帳・設定!$AB$6:$AK$1000,$J117,7)),0))</f>
        <v/>
      </c>
      <c r="F117" s="88" t="str">
        <f aca="false">IF($A117&gt;$G$2,"",IF($I117="借",0,INDEX(仕訳帳・設定!$AB$6:$AK$1000,$J117,7)))</f>
        <v/>
      </c>
      <c r="G117" s="170" t="str">
        <f aca="false">IF($A117&gt;$G$2,"",IF($F$2="借方残",G116+E117-F117,G116+F117-E117))</f>
        <v/>
      </c>
      <c r="I117" s="106" t="str">
        <f aca="false">IF($A117&gt;$G$2,"",INDEX(仕訳帳・設定!$AQ$6:$AQ$1000,MATCH($A117,仕訳帳・設定!$AP$6:$AP$1000,0),1))</f>
        <v/>
      </c>
      <c r="J117" s="105" t="str">
        <f aca="false">IF($A117&gt;$G$2,"",MATCH($A117,仕訳帳・設定!$AP$6:$AP$1000))</f>
        <v/>
      </c>
    </row>
    <row r="118" customFormat="false" ht="12" hidden="false" customHeight="false" outlineLevel="0" collapsed="false">
      <c r="A118" s="52" t="n">
        <v>113</v>
      </c>
      <c r="B118" s="100" t="str">
        <f aca="false">IF($A118&gt;$G$2,"",INDEX(仕訳帳・設定!$AB$6:$AK$1000,$J118,1))</f>
        <v/>
      </c>
      <c r="C118" s="100" t="str">
        <f aca="false">IF(OR($D$2="",$A118&gt;$G$2),"",INDEX(仕訳帳・設定!$AB$6:$AK$1000,$J118,3)&amp;" "&amp;INDEX(仕訳帳・設定!$AB$6:$AK$1000,$J118,4))</f>
        <v/>
      </c>
      <c r="D118" s="169" t="str">
        <f aca="false">IF(OR($D$2="",$A118&gt;$G$2),"",IF($I118="借",INDEX(仕訳帳・設定!$AB$6:$AK$1000,$J118,9),INDEX(仕訳帳・設定!$AB$6:$AK$1000,$J118,6)))</f>
        <v/>
      </c>
      <c r="E118" s="88" t="str">
        <f aca="false">IF($A118&gt;$G$2,"",IF($I118="借",(INDEX(仕訳帳・設定!$AB$6:$AK$1000,$J118,7)),0))</f>
        <v/>
      </c>
      <c r="F118" s="88" t="str">
        <f aca="false">IF($A118&gt;$G$2,"",IF($I118="借",0,INDEX(仕訳帳・設定!$AB$6:$AK$1000,$J118,7)))</f>
        <v/>
      </c>
      <c r="G118" s="170" t="str">
        <f aca="false">IF($A118&gt;$G$2,"",IF($F$2="借方残",G117+E118-F118,G117+F118-E118))</f>
        <v/>
      </c>
      <c r="I118" s="106" t="str">
        <f aca="false">IF($A118&gt;$G$2,"",INDEX(仕訳帳・設定!$AQ$6:$AQ$1000,MATCH($A118,仕訳帳・設定!$AP$6:$AP$1000,0),1))</f>
        <v/>
      </c>
      <c r="J118" s="105" t="str">
        <f aca="false">IF($A118&gt;$G$2,"",MATCH($A118,仕訳帳・設定!$AP$6:$AP$1000))</f>
        <v/>
      </c>
    </row>
    <row r="119" customFormat="false" ht="12" hidden="false" customHeight="false" outlineLevel="0" collapsed="false">
      <c r="A119" s="52" t="n">
        <v>114</v>
      </c>
      <c r="B119" s="100" t="str">
        <f aca="false">IF($A119&gt;$G$2,"",INDEX(仕訳帳・設定!$AB$6:$AK$1000,$J119,1))</f>
        <v/>
      </c>
      <c r="C119" s="100" t="str">
        <f aca="false">IF(OR($D$2="",$A119&gt;$G$2),"",INDEX(仕訳帳・設定!$AB$6:$AK$1000,$J119,3)&amp;" "&amp;INDEX(仕訳帳・設定!$AB$6:$AK$1000,$J119,4))</f>
        <v/>
      </c>
      <c r="D119" s="169" t="str">
        <f aca="false">IF(OR($D$2="",$A119&gt;$G$2),"",IF($I119="借",INDEX(仕訳帳・設定!$AB$6:$AK$1000,$J119,9),INDEX(仕訳帳・設定!$AB$6:$AK$1000,$J119,6)))</f>
        <v/>
      </c>
      <c r="E119" s="88" t="str">
        <f aca="false">IF($A119&gt;$G$2,"",IF($I119="借",(INDEX(仕訳帳・設定!$AB$6:$AK$1000,$J119,7)),0))</f>
        <v/>
      </c>
      <c r="F119" s="88" t="str">
        <f aca="false">IF($A119&gt;$G$2,"",IF($I119="借",0,INDEX(仕訳帳・設定!$AB$6:$AK$1000,$J119,7)))</f>
        <v/>
      </c>
      <c r="G119" s="170" t="str">
        <f aca="false">IF($A119&gt;$G$2,"",IF($F$2="借方残",G118+E119-F119,G118+F119-E119))</f>
        <v/>
      </c>
      <c r="I119" s="106" t="str">
        <f aca="false">IF($A119&gt;$G$2,"",INDEX(仕訳帳・設定!$AQ$6:$AQ$1000,MATCH($A119,仕訳帳・設定!$AP$6:$AP$1000,0),1))</f>
        <v/>
      </c>
      <c r="J119" s="105" t="str">
        <f aca="false">IF($A119&gt;$G$2,"",MATCH($A119,仕訳帳・設定!$AP$6:$AP$1000))</f>
        <v/>
      </c>
    </row>
    <row r="120" customFormat="false" ht="12" hidden="false" customHeight="false" outlineLevel="0" collapsed="false">
      <c r="A120" s="52" t="n">
        <v>115</v>
      </c>
      <c r="B120" s="100" t="str">
        <f aca="false">IF($A120&gt;$G$2,"",INDEX(仕訳帳・設定!$AB$6:$AK$1000,$J120,1))</f>
        <v/>
      </c>
      <c r="C120" s="100" t="str">
        <f aca="false">IF(OR($D$2="",$A120&gt;$G$2),"",INDEX(仕訳帳・設定!$AB$6:$AK$1000,$J120,3)&amp;" "&amp;INDEX(仕訳帳・設定!$AB$6:$AK$1000,$J120,4))</f>
        <v/>
      </c>
      <c r="D120" s="169" t="str">
        <f aca="false">IF(OR($D$2="",$A120&gt;$G$2),"",IF($I120="借",INDEX(仕訳帳・設定!$AB$6:$AK$1000,$J120,9),INDEX(仕訳帳・設定!$AB$6:$AK$1000,$J120,6)))</f>
        <v/>
      </c>
      <c r="E120" s="88" t="str">
        <f aca="false">IF($A120&gt;$G$2,"",IF($I120="借",(INDEX(仕訳帳・設定!$AB$6:$AK$1000,$J120,7)),0))</f>
        <v/>
      </c>
      <c r="F120" s="88" t="str">
        <f aca="false">IF($A120&gt;$G$2,"",IF($I120="借",0,INDEX(仕訳帳・設定!$AB$6:$AK$1000,$J120,7)))</f>
        <v/>
      </c>
      <c r="G120" s="170" t="str">
        <f aca="false">IF($A120&gt;$G$2,"",IF($F$2="借方残",G119+E120-F120,G119+F120-E120))</f>
        <v/>
      </c>
      <c r="I120" s="106" t="str">
        <f aca="false">IF($A120&gt;$G$2,"",INDEX(仕訳帳・設定!$AQ$6:$AQ$1000,MATCH($A120,仕訳帳・設定!$AP$6:$AP$1000,0),1))</f>
        <v/>
      </c>
      <c r="J120" s="105" t="str">
        <f aca="false">IF($A120&gt;$G$2,"",MATCH($A120,仕訳帳・設定!$AP$6:$AP$1000))</f>
        <v/>
      </c>
    </row>
    <row r="121" customFormat="false" ht="12" hidden="false" customHeight="false" outlineLevel="0" collapsed="false">
      <c r="A121" s="52" t="n">
        <v>116</v>
      </c>
      <c r="B121" s="100" t="str">
        <f aca="false">IF($A121&gt;$G$2,"",INDEX(仕訳帳・設定!$AB$6:$AK$1000,$J121,1))</f>
        <v/>
      </c>
      <c r="C121" s="100" t="str">
        <f aca="false">IF(OR($D$2="",$A121&gt;$G$2),"",INDEX(仕訳帳・設定!$AB$6:$AK$1000,$J121,3)&amp;" "&amp;INDEX(仕訳帳・設定!$AB$6:$AK$1000,$J121,4))</f>
        <v/>
      </c>
      <c r="D121" s="169" t="str">
        <f aca="false">IF(OR($D$2="",$A121&gt;$G$2),"",IF($I121="借",INDEX(仕訳帳・設定!$AB$6:$AK$1000,$J121,9),INDEX(仕訳帳・設定!$AB$6:$AK$1000,$J121,6)))</f>
        <v/>
      </c>
      <c r="E121" s="88" t="str">
        <f aca="false">IF($A121&gt;$G$2,"",IF($I121="借",(INDEX(仕訳帳・設定!$AB$6:$AK$1000,$J121,7)),0))</f>
        <v/>
      </c>
      <c r="F121" s="88" t="str">
        <f aca="false">IF($A121&gt;$G$2,"",IF($I121="借",0,INDEX(仕訳帳・設定!$AB$6:$AK$1000,$J121,7)))</f>
        <v/>
      </c>
      <c r="G121" s="170" t="str">
        <f aca="false">IF($A121&gt;$G$2,"",IF($F$2="借方残",G120+E121-F121,G120+F121-E121))</f>
        <v/>
      </c>
      <c r="I121" s="106" t="str">
        <f aca="false">IF($A121&gt;$G$2,"",INDEX(仕訳帳・設定!$AQ$6:$AQ$1000,MATCH($A121,仕訳帳・設定!$AP$6:$AP$1000,0),1))</f>
        <v/>
      </c>
      <c r="J121" s="105" t="str">
        <f aca="false">IF($A121&gt;$G$2,"",MATCH($A121,仕訳帳・設定!$AP$6:$AP$1000))</f>
        <v/>
      </c>
    </row>
    <row r="122" customFormat="false" ht="12" hidden="false" customHeight="false" outlineLevel="0" collapsed="false">
      <c r="A122" s="52" t="n">
        <v>117</v>
      </c>
      <c r="B122" s="100" t="str">
        <f aca="false">IF($A122&gt;$G$2,"",INDEX(仕訳帳・設定!$AB$6:$AK$1000,$J122,1))</f>
        <v/>
      </c>
      <c r="C122" s="100" t="str">
        <f aca="false">IF(OR($D$2="",$A122&gt;$G$2),"",INDEX(仕訳帳・設定!$AB$6:$AK$1000,$J122,3)&amp;" "&amp;INDEX(仕訳帳・設定!$AB$6:$AK$1000,$J122,4))</f>
        <v/>
      </c>
      <c r="D122" s="169" t="str">
        <f aca="false">IF(OR($D$2="",$A122&gt;$G$2),"",IF($I122="借",INDEX(仕訳帳・設定!$AB$6:$AK$1000,$J122,9),INDEX(仕訳帳・設定!$AB$6:$AK$1000,$J122,6)))</f>
        <v/>
      </c>
      <c r="E122" s="88" t="str">
        <f aca="false">IF($A122&gt;$G$2,"",IF($I122="借",(INDEX(仕訳帳・設定!$AB$6:$AK$1000,$J122,7)),0))</f>
        <v/>
      </c>
      <c r="F122" s="88" t="str">
        <f aca="false">IF($A122&gt;$G$2,"",IF($I122="借",0,INDEX(仕訳帳・設定!$AB$6:$AK$1000,$J122,7)))</f>
        <v/>
      </c>
      <c r="G122" s="170" t="str">
        <f aca="false">IF($A122&gt;$G$2,"",IF($F$2="借方残",G121+E122-F122,G121+F122-E122))</f>
        <v/>
      </c>
      <c r="I122" s="106" t="str">
        <f aca="false">IF($A122&gt;$G$2,"",INDEX(仕訳帳・設定!$AQ$6:$AQ$1000,MATCH($A122,仕訳帳・設定!$AP$6:$AP$1000,0),1))</f>
        <v/>
      </c>
      <c r="J122" s="105" t="str">
        <f aca="false">IF($A122&gt;$G$2,"",MATCH($A122,仕訳帳・設定!$AP$6:$AP$1000))</f>
        <v/>
      </c>
    </row>
    <row r="123" customFormat="false" ht="12" hidden="false" customHeight="false" outlineLevel="0" collapsed="false">
      <c r="A123" s="52" t="n">
        <v>118</v>
      </c>
      <c r="B123" s="100" t="str">
        <f aca="false">IF($A123&gt;$G$2,"",INDEX(仕訳帳・設定!$AB$6:$AK$1000,$J123,1))</f>
        <v/>
      </c>
      <c r="C123" s="100" t="str">
        <f aca="false">IF(OR($D$2="",$A123&gt;$G$2),"",INDEX(仕訳帳・設定!$AB$6:$AK$1000,$J123,3)&amp;" "&amp;INDEX(仕訳帳・設定!$AB$6:$AK$1000,$J123,4))</f>
        <v/>
      </c>
      <c r="D123" s="169" t="str">
        <f aca="false">IF(OR($D$2="",$A123&gt;$G$2),"",IF($I123="借",INDEX(仕訳帳・設定!$AB$6:$AK$1000,$J123,9),INDEX(仕訳帳・設定!$AB$6:$AK$1000,$J123,6)))</f>
        <v/>
      </c>
      <c r="E123" s="88" t="str">
        <f aca="false">IF($A123&gt;$G$2,"",IF($I123="借",(INDEX(仕訳帳・設定!$AB$6:$AK$1000,$J123,7)),0))</f>
        <v/>
      </c>
      <c r="F123" s="88" t="str">
        <f aca="false">IF($A123&gt;$G$2,"",IF($I123="借",0,INDEX(仕訳帳・設定!$AB$6:$AK$1000,$J123,7)))</f>
        <v/>
      </c>
      <c r="G123" s="170" t="str">
        <f aca="false">IF($A123&gt;$G$2,"",IF($F$2="借方残",G122+E123-F123,G122+F123-E123))</f>
        <v/>
      </c>
      <c r="I123" s="106" t="str">
        <f aca="false">IF($A123&gt;$G$2,"",INDEX(仕訳帳・設定!$AQ$6:$AQ$1000,MATCH($A123,仕訳帳・設定!$AP$6:$AP$1000,0),1))</f>
        <v/>
      </c>
      <c r="J123" s="105" t="str">
        <f aca="false">IF($A123&gt;$G$2,"",MATCH($A123,仕訳帳・設定!$AP$6:$AP$1000))</f>
        <v/>
      </c>
    </row>
    <row r="124" customFormat="false" ht="12" hidden="false" customHeight="false" outlineLevel="0" collapsed="false">
      <c r="A124" s="52" t="n">
        <v>119</v>
      </c>
      <c r="B124" s="100" t="str">
        <f aca="false">IF($A124&gt;$G$2,"",INDEX(仕訳帳・設定!$AB$6:$AK$1000,$J124,1))</f>
        <v/>
      </c>
      <c r="C124" s="100" t="str">
        <f aca="false">IF(OR($D$2="",$A124&gt;$G$2),"",INDEX(仕訳帳・設定!$AB$6:$AK$1000,$J124,3)&amp;" "&amp;INDEX(仕訳帳・設定!$AB$6:$AK$1000,$J124,4))</f>
        <v/>
      </c>
      <c r="D124" s="169" t="str">
        <f aca="false">IF(OR($D$2="",$A124&gt;$G$2),"",IF($I124="借",INDEX(仕訳帳・設定!$AB$6:$AK$1000,$J124,9),INDEX(仕訳帳・設定!$AB$6:$AK$1000,$J124,6)))</f>
        <v/>
      </c>
      <c r="E124" s="88" t="str">
        <f aca="false">IF($A124&gt;$G$2,"",IF($I124="借",(INDEX(仕訳帳・設定!$AB$6:$AK$1000,$J124,7)),0))</f>
        <v/>
      </c>
      <c r="F124" s="88" t="str">
        <f aca="false">IF($A124&gt;$G$2,"",IF($I124="借",0,INDEX(仕訳帳・設定!$AB$6:$AK$1000,$J124,7)))</f>
        <v/>
      </c>
      <c r="G124" s="170" t="str">
        <f aca="false">IF($A124&gt;$G$2,"",IF($F$2="借方残",G123+E124-F124,G123+F124-E124))</f>
        <v/>
      </c>
      <c r="I124" s="106" t="str">
        <f aca="false">IF($A124&gt;$G$2,"",INDEX(仕訳帳・設定!$AQ$6:$AQ$1000,MATCH($A124,仕訳帳・設定!$AP$6:$AP$1000,0),1))</f>
        <v/>
      </c>
      <c r="J124" s="105" t="str">
        <f aca="false">IF($A124&gt;$G$2,"",MATCH($A124,仕訳帳・設定!$AP$6:$AP$1000))</f>
        <v/>
      </c>
    </row>
    <row r="125" customFormat="false" ht="12" hidden="false" customHeight="false" outlineLevel="0" collapsed="false">
      <c r="A125" s="52" t="n">
        <v>120</v>
      </c>
      <c r="B125" s="100" t="str">
        <f aca="false">IF($A125&gt;$G$2,"",INDEX(仕訳帳・設定!$AB$6:$AK$1000,$J125,1))</f>
        <v/>
      </c>
      <c r="C125" s="100" t="str">
        <f aca="false">IF(OR($D$2="",$A125&gt;$G$2),"",INDEX(仕訳帳・設定!$AB$6:$AK$1000,$J125,3)&amp;" "&amp;INDEX(仕訳帳・設定!$AB$6:$AK$1000,$J125,4))</f>
        <v/>
      </c>
      <c r="D125" s="169" t="str">
        <f aca="false">IF(OR($D$2="",$A125&gt;$G$2),"",IF($I125="借",INDEX(仕訳帳・設定!$AB$6:$AK$1000,$J125,9),INDEX(仕訳帳・設定!$AB$6:$AK$1000,$J125,6)))</f>
        <v/>
      </c>
      <c r="E125" s="88" t="str">
        <f aca="false">IF($A125&gt;$G$2,"",IF($I125="借",(INDEX(仕訳帳・設定!$AB$6:$AK$1000,$J125,7)),0))</f>
        <v/>
      </c>
      <c r="F125" s="88" t="str">
        <f aca="false">IF($A125&gt;$G$2,"",IF($I125="借",0,INDEX(仕訳帳・設定!$AB$6:$AK$1000,$J125,7)))</f>
        <v/>
      </c>
      <c r="G125" s="170" t="str">
        <f aca="false">IF($A125&gt;$G$2,"",IF($F$2="借方残",G124+E125-F125,G124+F125-E125))</f>
        <v/>
      </c>
      <c r="I125" s="106" t="str">
        <f aca="false">IF($A125&gt;$G$2,"",INDEX(仕訳帳・設定!$AQ$6:$AQ$1000,MATCH($A125,仕訳帳・設定!$AP$6:$AP$1000,0),1))</f>
        <v/>
      </c>
      <c r="J125" s="105" t="str">
        <f aca="false">IF($A125&gt;$G$2,"",MATCH($A125,仕訳帳・設定!$AP$6:$AP$1000))</f>
        <v/>
      </c>
    </row>
    <row r="126" customFormat="false" ht="12" hidden="false" customHeight="false" outlineLevel="0" collapsed="false">
      <c r="A126" s="52" t="n">
        <v>121</v>
      </c>
      <c r="B126" s="100" t="str">
        <f aca="false">IF($A126&gt;$G$2,"",INDEX(仕訳帳・設定!$AB$6:$AK$1000,$J126,1))</f>
        <v/>
      </c>
      <c r="C126" s="100" t="str">
        <f aca="false">IF(OR($D$2="",$A126&gt;$G$2),"",INDEX(仕訳帳・設定!$AB$6:$AK$1000,$J126,3)&amp;" "&amp;INDEX(仕訳帳・設定!$AB$6:$AK$1000,$J126,4))</f>
        <v/>
      </c>
      <c r="D126" s="169" t="str">
        <f aca="false">IF(OR($D$2="",$A126&gt;$G$2),"",IF($I126="借",INDEX(仕訳帳・設定!$AB$6:$AK$1000,$J126,9),INDEX(仕訳帳・設定!$AB$6:$AK$1000,$J126,6)))</f>
        <v/>
      </c>
      <c r="E126" s="88" t="str">
        <f aca="false">IF($A126&gt;$G$2,"",IF($I126="借",(INDEX(仕訳帳・設定!$AB$6:$AK$1000,$J126,7)),0))</f>
        <v/>
      </c>
      <c r="F126" s="88" t="str">
        <f aca="false">IF($A126&gt;$G$2,"",IF($I126="借",0,INDEX(仕訳帳・設定!$AB$6:$AK$1000,$J126,7)))</f>
        <v/>
      </c>
      <c r="G126" s="170" t="str">
        <f aca="false">IF($A126&gt;$G$2,"",IF($F$2="借方残",G125+E126-F126,G125+F126-E126))</f>
        <v/>
      </c>
      <c r="I126" s="106" t="str">
        <f aca="false">IF($A126&gt;$G$2,"",INDEX(仕訳帳・設定!$AQ$6:$AQ$1000,MATCH($A126,仕訳帳・設定!$AP$6:$AP$1000,0),1))</f>
        <v/>
      </c>
      <c r="J126" s="105" t="str">
        <f aca="false">IF($A126&gt;$G$2,"",MATCH($A126,仕訳帳・設定!$AP$6:$AP$1000))</f>
        <v/>
      </c>
    </row>
    <row r="127" customFormat="false" ht="12" hidden="false" customHeight="false" outlineLevel="0" collapsed="false">
      <c r="A127" s="52" t="n">
        <v>122</v>
      </c>
      <c r="B127" s="100" t="str">
        <f aca="false">IF($A127&gt;$G$2,"",INDEX(仕訳帳・設定!$AB$6:$AK$1000,$J127,1))</f>
        <v/>
      </c>
      <c r="C127" s="100" t="str">
        <f aca="false">IF(OR($D$2="",$A127&gt;$G$2),"",INDEX(仕訳帳・設定!$AB$6:$AK$1000,$J127,3)&amp;" "&amp;INDEX(仕訳帳・設定!$AB$6:$AK$1000,$J127,4))</f>
        <v/>
      </c>
      <c r="D127" s="169" t="str">
        <f aca="false">IF(OR($D$2="",$A127&gt;$G$2),"",IF($I127="借",INDEX(仕訳帳・設定!$AB$6:$AK$1000,$J127,9),INDEX(仕訳帳・設定!$AB$6:$AK$1000,$J127,6)))</f>
        <v/>
      </c>
      <c r="E127" s="88" t="str">
        <f aca="false">IF($A127&gt;$G$2,"",IF($I127="借",(INDEX(仕訳帳・設定!$AB$6:$AK$1000,$J127,7)),0))</f>
        <v/>
      </c>
      <c r="F127" s="88" t="str">
        <f aca="false">IF($A127&gt;$G$2,"",IF($I127="借",0,INDEX(仕訳帳・設定!$AB$6:$AK$1000,$J127,7)))</f>
        <v/>
      </c>
      <c r="G127" s="170" t="str">
        <f aca="false">IF($A127&gt;$G$2,"",IF($F$2="借方残",G126+E127-F127,G126+F127-E127))</f>
        <v/>
      </c>
      <c r="I127" s="106" t="str">
        <f aca="false">IF($A127&gt;$G$2,"",INDEX(仕訳帳・設定!$AQ$6:$AQ$1000,MATCH($A127,仕訳帳・設定!$AP$6:$AP$1000,0),1))</f>
        <v/>
      </c>
      <c r="J127" s="105" t="str">
        <f aca="false">IF($A127&gt;$G$2,"",MATCH($A127,仕訳帳・設定!$AP$6:$AP$1000))</f>
        <v/>
      </c>
    </row>
    <row r="128" customFormat="false" ht="12" hidden="false" customHeight="false" outlineLevel="0" collapsed="false">
      <c r="A128" s="52" t="n">
        <v>123</v>
      </c>
      <c r="B128" s="100" t="str">
        <f aca="false">IF($A128&gt;$G$2,"",INDEX(仕訳帳・設定!$AB$6:$AK$1000,$J128,1))</f>
        <v/>
      </c>
      <c r="C128" s="100" t="str">
        <f aca="false">IF(OR($D$2="",$A128&gt;$G$2),"",INDEX(仕訳帳・設定!$AB$6:$AK$1000,$J128,3)&amp;" "&amp;INDEX(仕訳帳・設定!$AB$6:$AK$1000,$J128,4))</f>
        <v/>
      </c>
      <c r="D128" s="169" t="str">
        <f aca="false">IF(OR($D$2="",$A128&gt;$G$2),"",IF($I128="借",INDEX(仕訳帳・設定!$AB$6:$AK$1000,$J128,9),INDEX(仕訳帳・設定!$AB$6:$AK$1000,$J128,6)))</f>
        <v/>
      </c>
      <c r="E128" s="88" t="str">
        <f aca="false">IF($A128&gt;$G$2,"",IF($I128="借",(INDEX(仕訳帳・設定!$AB$6:$AK$1000,$J128,7)),0))</f>
        <v/>
      </c>
      <c r="F128" s="88" t="str">
        <f aca="false">IF($A128&gt;$G$2,"",IF($I128="借",0,INDEX(仕訳帳・設定!$AB$6:$AK$1000,$J128,7)))</f>
        <v/>
      </c>
      <c r="G128" s="170" t="str">
        <f aca="false">IF($A128&gt;$G$2,"",IF($F$2="借方残",G127+E128-F128,G127+F128-E128))</f>
        <v/>
      </c>
      <c r="I128" s="106" t="str">
        <f aca="false">IF($A128&gt;$G$2,"",INDEX(仕訳帳・設定!$AQ$6:$AQ$1000,MATCH($A128,仕訳帳・設定!$AP$6:$AP$1000,0),1))</f>
        <v/>
      </c>
      <c r="J128" s="105" t="str">
        <f aca="false">IF($A128&gt;$G$2,"",MATCH($A128,仕訳帳・設定!$AP$6:$AP$1000))</f>
        <v/>
      </c>
    </row>
    <row r="129" customFormat="false" ht="12" hidden="false" customHeight="false" outlineLevel="0" collapsed="false">
      <c r="A129" s="52" t="n">
        <v>124</v>
      </c>
      <c r="B129" s="100" t="str">
        <f aca="false">IF($A129&gt;$G$2,"",INDEX(仕訳帳・設定!$AB$6:$AK$1000,$J129,1))</f>
        <v/>
      </c>
      <c r="C129" s="100" t="str">
        <f aca="false">IF(OR($D$2="",$A129&gt;$G$2),"",INDEX(仕訳帳・設定!$AB$6:$AK$1000,$J129,3)&amp;" "&amp;INDEX(仕訳帳・設定!$AB$6:$AK$1000,$J129,4))</f>
        <v/>
      </c>
      <c r="D129" s="169" t="str">
        <f aca="false">IF(OR($D$2="",$A129&gt;$G$2),"",IF($I129="借",INDEX(仕訳帳・設定!$AB$6:$AK$1000,$J129,9),INDEX(仕訳帳・設定!$AB$6:$AK$1000,$J129,6)))</f>
        <v/>
      </c>
      <c r="E129" s="88" t="str">
        <f aca="false">IF($A129&gt;$G$2,"",IF($I129="借",(INDEX(仕訳帳・設定!$AB$6:$AK$1000,$J129,7)),0))</f>
        <v/>
      </c>
      <c r="F129" s="88" t="str">
        <f aca="false">IF($A129&gt;$G$2,"",IF($I129="借",0,INDEX(仕訳帳・設定!$AB$6:$AK$1000,$J129,7)))</f>
        <v/>
      </c>
      <c r="G129" s="170" t="str">
        <f aca="false">IF($A129&gt;$G$2,"",IF($F$2="借方残",G128+E129-F129,G128+F129-E129))</f>
        <v/>
      </c>
      <c r="I129" s="106" t="str">
        <f aca="false">IF($A129&gt;$G$2,"",INDEX(仕訳帳・設定!$AQ$6:$AQ$1000,MATCH($A129,仕訳帳・設定!$AP$6:$AP$1000,0),1))</f>
        <v/>
      </c>
      <c r="J129" s="105" t="str">
        <f aca="false">IF($A129&gt;$G$2,"",MATCH($A129,仕訳帳・設定!$AP$6:$AP$1000))</f>
        <v/>
      </c>
    </row>
    <row r="130" customFormat="false" ht="12" hidden="false" customHeight="false" outlineLevel="0" collapsed="false">
      <c r="A130" s="52" t="n">
        <v>125</v>
      </c>
      <c r="B130" s="100" t="str">
        <f aca="false">IF($A130&gt;$G$2,"",INDEX(仕訳帳・設定!$AB$6:$AK$1000,$J130,1))</f>
        <v/>
      </c>
      <c r="C130" s="100" t="str">
        <f aca="false">IF(OR($D$2="",$A130&gt;$G$2),"",INDEX(仕訳帳・設定!$AB$6:$AK$1000,$J130,3)&amp;" "&amp;INDEX(仕訳帳・設定!$AB$6:$AK$1000,$J130,4))</f>
        <v/>
      </c>
      <c r="D130" s="169" t="str">
        <f aca="false">IF(OR($D$2="",$A130&gt;$G$2),"",IF($I130="借",INDEX(仕訳帳・設定!$AB$6:$AK$1000,$J130,9),INDEX(仕訳帳・設定!$AB$6:$AK$1000,$J130,6)))</f>
        <v/>
      </c>
      <c r="E130" s="88" t="str">
        <f aca="false">IF($A130&gt;$G$2,"",IF($I130="借",(INDEX(仕訳帳・設定!$AB$6:$AK$1000,$J130,7)),0))</f>
        <v/>
      </c>
      <c r="F130" s="88" t="str">
        <f aca="false">IF($A130&gt;$G$2,"",IF($I130="借",0,INDEX(仕訳帳・設定!$AB$6:$AK$1000,$J130,7)))</f>
        <v/>
      </c>
      <c r="G130" s="170" t="str">
        <f aca="false">IF($A130&gt;$G$2,"",IF($F$2="借方残",G129+E130-F130,G129+F130-E130))</f>
        <v/>
      </c>
      <c r="I130" s="106" t="str">
        <f aca="false">IF($A130&gt;$G$2,"",INDEX(仕訳帳・設定!$AQ$6:$AQ$1000,MATCH($A130,仕訳帳・設定!$AP$6:$AP$1000,0),1))</f>
        <v/>
      </c>
      <c r="J130" s="105" t="str">
        <f aca="false">IF($A130&gt;$G$2,"",MATCH($A130,仕訳帳・設定!$AP$6:$AP$1000))</f>
        <v/>
      </c>
    </row>
    <row r="131" customFormat="false" ht="12" hidden="false" customHeight="false" outlineLevel="0" collapsed="false">
      <c r="A131" s="52" t="n">
        <v>126</v>
      </c>
      <c r="B131" s="100" t="str">
        <f aca="false">IF($A131&gt;$G$2,"",INDEX(仕訳帳・設定!$AB$6:$AK$1000,$J131,1))</f>
        <v/>
      </c>
      <c r="C131" s="100" t="str">
        <f aca="false">IF(OR($D$2="",$A131&gt;$G$2),"",INDEX(仕訳帳・設定!$AB$6:$AK$1000,$J131,3)&amp;" "&amp;INDEX(仕訳帳・設定!$AB$6:$AK$1000,$J131,4))</f>
        <v/>
      </c>
      <c r="D131" s="169" t="str">
        <f aca="false">IF(OR($D$2="",$A131&gt;$G$2),"",IF($I131="借",INDEX(仕訳帳・設定!$AB$6:$AK$1000,$J131,9),INDEX(仕訳帳・設定!$AB$6:$AK$1000,$J131,6)))</f>
        <v/>
      </c>
      <c r="E131" s="88" t="str">
        <f aca="false">IF($A131&gt;$G$2,"",IF($I131="借",(INDEX(仕訳帳・設定!$AB$6:$AK$1000,$J131,7)),0))</f>
        <v/>
      </c>
      <c r="F131" s="88" t="str">
        <f aca="false">IF($A131&gt;$G$2,"",IF($I131="借",0,INDEX(仕訳帳・設定!$AB$6:$AK$1000,$J131,7)))</f>
        <v/>
      </c>
      <c r="G131" s="170" t="str">
        <f aca="false">IF($A131&gt;$G$2,"",IF($F$2="借方残",G130+E131-F131,G130+F131-E131))</f>
        <v/>
      </c>
      <c r="I131" s="106" t="str">
        <f aca="false">IF($A131&gt;$G$2,"",INDEX(仕訳帳・設定!$AQ$6:$AQ$1000,MATCH($A131,仕訳帳・設定!$AP$6:$AP$1000,0),1))</f>
        <v/>
      </c>
      <c r="J131" s="105" t="str">
        <f aca="false">IF($A131&gt;$G$2,"",MATCH($A131,仕訳帳・設定!$AP$6:$AP$1000))</f>
        <v/>
      </c>
    </row>
    <row r="132" customFormat="false" ht="12" hidden="false" customHeight="false" outlineLevel="0" collapsed="false">
      <c r="A132" s="52" t="n">
        <v>127</v>
      </c>
      <c r="B132" s="100" t="str">
        <f aca="false">IF($A132&gt;$G$2,"",INDEX(仕訳帳・設定!$AB$6:$AK$1000,$J132,1))</f>
        <v/>
      </c>
      <c r="C132" s="100" t="str">
        <f aca="false">IF(OR($D$2="",$A132&gt;$G$2),"",INDEX(仕訳帳・設定!$AB$6:$AK$1000,$J132,3)&amp;" "&amp;INDEX(仕訳帳・設定!$AB$6:$AK$1000,$J132,4))</f>
        <v/>
      </c>
      <c r="D132" s="169" t="str">
        <f aca="false">IF(OR($D$2="",$A132&gt;$G$2),"",IF($I132="借",INDEX(仕訳帳・設定!$AB$6:$AK$1000,$J132,9),INDEX(仕訳帳・設定!$AB$6:$AK$1000,$J132,6)))</f>
        <v/>
      </c>
      <c r="E132" s="88" t="str">
        <f aca="false">IF($A132&gt;$G$2,"",IF($I132="借",(INDEX(仕訳帳・設定!$AB$6:$AK$1000,$J132,7)),0))</f>
        <v/>
      </c>
      <c r="F132" s="88" t="str">
        <f aca="false">IF($A132&gt;$G$2,"",IF($I132="借",0,INDEX(仕訳帳・設定!$AB$6:$AK$1000,$J132,7)))</f>
        <v/>
      </c>
      <c r="G132" s="170" t="str">
        <f aca="false">IF($A132&gt;$G$2,"",IF($F$2="借方残",G131+E132-F132,G131+F132-E132))</f>
        <v/>
      </c>
      <c r="I132" s="106" t="str">
        <f aca="false">IF($A132&gt;$G$2,"",INDEX(仕訳帳・設定!$AQ$6:$AQ$1000,MATCH($A132,仕訳帳・設定!$AP$6:$AP$1000,0),1))</f>
        <v/>
      </c>
      <c r="J132" s="105" t="str">
        <f aca="false">IF($A132&gt;$G$2,"",MATCH($A132,仕訳帳・設定!$AP$6:$AP$1000))</f>
        <v/>
      </c>
    </row>
    <row r="133" customFormat="false" ht="12" hidden="false" customHeight="false" outlineLevel="0" collapsed="false">
      <c r="A133" s="52" t="n">
        <v>128</v>
      </c>
      <c r="B133" s="100" t="str">
        <f aca="false">IF($A133&gt;$G$2,"",INDEX(仕訳帳・設定!$AB$6:$AK$1000,$J133,1))</f>
        <v/>
      </c>
      <c r="C133" s="100" t="str">
        <f aca="false">IF(OR($D$2="",$A133&gt;$G$2),"",INDEX(仕訳帳・設定!$AB$6:$AK$1000,$J133,3)&amp;" "&amp;INDEX(仕訳帳・設定!$AB$6:$AK$1000,$J133,4))</f>
        <v/>
      </c>
      <c r="D133" s="169" t="str">
        <f aca="false">IF(OR($D$2="",$A133&gt;$G$2),"",IF($I133="借",INDEX(仕訳帳・設定!$AB$6:$AK$1000,$J133,9),INDEX(仕訳帳・設定!$AB$6:$AK$1000,$J133,6)))</f>
        <v/>
      </c>
      <c r="E133" s="88" t="str">
        <f aca="false">IF($A133&gt;$G$2,"",IF($I133="借",(INDEX(仕訳帳・設定!$AB$6:$AK$1000,$J133,7)),0))</f>
        <v/>
      </c>
      <c r="F133" s="88" t="str">
        <f aca="false">IF($A133&gt;$G$2,"",IF($I133="借",0,INDEX(仕訳帳・設定!$AB$6:$AK$1000,$J133,7)))</f>
        <v/>
      </c>
      <c r="G133" s="170" t="str">
        <f aca="false">IF($A133&gt;$G$2,"",IF($F$2="借方残",G132+E133-F133,G132+F133-E133))</f>
        <v/>
      </c>
      <c r="I133" s="106" t="str">
        <f aca="false">IF($A133&gt;$G$2,"",INDEX(仕訳帳・設定!$AQ$6:$AQ$1000,MATCH($A133,仕訳帳・設定!$AP$6:$AP$1000,0),1))</f>
        <v/>
      </c>
      <c r="J133" s="105" t="str">
        <f aca="false">IF($A133&gt;$G$2,"",MATCH($A133,仕訳帳・設定!$AP$6:$AP$1000))</f>
        <v/>
      </c>
    </row>
    <row r="134" customFormat="false" ht="12" hidden="false" customHeight="false" outlineLevel="0" collapsed="false">
      <c r="A134" s="52" t="n">
        <v>129</v>
      </c>
      <c r="B134" s="100" t="str">
        <f aca="false">IF($A134&gt;$G$2,"",INDEX(仕訳帳・設定!$AB$6:$AK$1000,$J134,1))</f>
        <v/>
      </c>
      <c r="C134" s="100" t="str">
        <f aca="false">IF(OR($D$2="",$A134&gt;$G$2),"",INDEX(仕訳帳・設定!$AB$6:$AK$1000,$J134,3)&amp;" "&amp;INDEX(仕訳帳・設定!$AB$6:$AK$1000,$J134,4))</f>
        <v/>
      </c>
      <c r="D134" s="169" t="str">
        <f aca="false">IF(OR($D$2="",$A134&gt;$G$2),"",IF($I134="借",INDEX(仕訳帳・設定!$AB$6:$AK$1000,$J134,9),INDEX(仕訳帳・設定!$AB$6:$AK$1000,$J134,6)))</f>
        <v/>
      </c>
      <c r="E134" s="88" t="str">
        <f aca="false">IF($A134&gt;$G$2,"",IF($I134="借",(INDEX(仕訳帳・設定!$AB$6:$AK$1000,$J134,7)),0))</f>
        <v/>
      </c>
      <c r="F134" s="88" t="str">
        <f aca="false">IF($A134&gt;$G$2,"",IF($I134="借",0,INDEX(仕訳帳・設定!$AB$6:$AK$1000,$J134,7)))</f>
        <v/>
      </c>
      <c r="G134" s="170" t="str">
        <f aca="false">IF($A134&gt;$G$2,"",IF($F$2="借方残",G133+E134-F134,G133+F134-E134))</f>
        <v/>
      </c>
      <c r="I134" s="106" t="str">
        <f aca="false">IF($A134&gt;$G$2,"",INDEX(仕訳帳・設定!$AQ$6:$AQ$1000,MATCH($A134,仕訳帳・設定!$AP$6:$AP$1000,0),1))</f>
        <v/>
      </c>
      <c r="J134" s="105" t="str">
        <f aca="false">IF($A134&gt;$G$2,"",MATCH($A134,仕訳帳・設定!$AP$6:$AP$1000))</f>
        <v/>
      </c>
    </row>
    <row r="135" customFormat="false" ht="12" hidden="false" customHeight="false" outlineLevel="0" collapsed="false">
      <c r="A135" s="52" t="n">
        <v>130</v>
      </c>
      <c r="B135" s="100" t="str">
        <f aca="false">IF($A135&gt;$G$2,"",INDEX(仕訳帳・設定!$AB$6:$AK$1000,$J135,1))</f>
        <v/>
      </c>
      <c r="C135" s="100" t="str">
        <f aca="false">IF(OR($D$2="",$A135&gt;$G$2),"",INDEX(仕訳帳・設定!$AB$6:$AK$1000,$J135,3)&amp;" "&amp;INDEX(仕訳帳・設定!$AB$6:$AK$1000,$J135,4))</f>
        <v/>
      </c>
      <c r="D135" s="169" t="str">
        <f aca="false">IF(OR($D$2="",$A135&gt;$G$2),"",IF($I135="借",INDEX(仕訳帳・設定!$AB$6:$AK$1000,$J135,9),INDEX(仕訳帳・設定!$AB$6:$AK$1000,$J135,6)))</f>
        <v/>
      </c>
      <c r="E135" s="88" t="str">
        <f aca="false">IF($A135&gt;$G$2,"",IF($I135="借",(INDEX(仕訳帳・設定!$AB$6:$AK$1000,$J135,7)),0))</f>
        <v/>
      </c>
      <c r="F135" s="88" t="str">
        <f aca="false">IF($A135&gt;$G$2,"",IF($I135="借",0,INDEX(仕訳帳・設定!$AB$6:$AK$1000,$J135,7)))</f>
        <v/>
      </c>
      <c r="G135" s="170" t="str">
        <f aca="false">IF($A135&gt;$G$2,"",IF($F$2="借方残",G134+E135-F135,G134+F135-E135))</f>
        <v/>
      </c>
      <c r="I135" s="106" t="str">
        <f aca="false">IF($A135&gt;$G$2,"",INDEX(仕訳帳・設定!$AQ$6:$AQ$1000,MATCH($A135,仕訳帳・設定!$AP$6:$AP$1000,0),1))</f>
        <v/>
      </c>
      <c r="J135" s="105" t="str">
        <f aca="false">IF($A135&gt;$G$2,"",MATCH($A135,仕訳帳・設定!$AP$6:$AP$1000))</f>
        <v/>
      </c>
    </row>
    <row r="136" customFormat="false" ht="12" hidden="false" customHeight="false" outlineLevel="0" collapsed="false">
      <c r="A136" s="52" t="n">
        <v>131</v>
      </c>
      <c r="B136" s="100" t="str">
        <f aca="false">IF($A136&gt;$G$2,"",INDEX(仕訳帳・設定!$AB$6:$AK$1000,$J136,1))</f>
        <v/>
      </c>
      <c r="C136" s="100" t="str">
        <f aca="false">IF(OR($D$2="",$A136&gt;$G$2),"",INDEX(仕訳帳・設定!$AB$6:$AK$1000,$J136,3)&amp;" "&amp;INDEX(仕訳帳・設定!$AB$6:$AK$1000,$J136,4))</f>
        <v/>
      </c>
      <c r="D136" s="169" t="str">
        <f aca="false">IF(OR($D$2="",$A136&gt;$G$2),"",IF($I136="借",INDEX(仕訳帳・設定!$AB$6:$AK$1000,$J136,9),INDEX(仕訳帳・設定!$AB$6:$AK$1000,$J136,6)))</f>
        <v/>
      </c>
      <c r="E136" s="88" t="str">
        <f aca="false">IF($A136&gt;$G$2,"",IF($I136="借",(INDEX(仕訳帳・設定!$AB$6:$AK$1000,$J136,7)),0))</f>
        <v/>
      </c>
      <c r="F136" s="88" t="str">
        <f aca="false">IF($A136&gt;$G$2,"",IF($I136="借",0,INDEX(仕訳帳・設定!$AB$6:$AK$1000,$J136,7)))</f>
        <v/>
      </c>
      <c r="G136" s="170" t="str">
        <f aca="false">IF($A136&gt;$G$2,"",IF($F$2="借方残",G135+E136-F136,G135+F136-E136))</f>
        <v/>
      </c>
      <c r="I136" s="106" t="str">
        <f aca="false">IF($A136&gt;$G$2,"",INDEX(仕訳帳・設定!$AQ$6:$AQ$1000,MATCH($A136,仕訳帳・設定!$AP$6:$AP$1000,0),1))</f>
        <v/>
      </c>
      <c r="J136" s="105" t="str">
        <f aca="false">IF($A136&gt;$G$2,"",MATCH($A136,仕訳帳・設定!$AP$6:$AP$1000))</f>
        <v/>
      </c>
    </row>
    <row r="137" customFormat="false" ht="12" hidden="false" customHeight="false" outlineLevel="0" collapsed="false">
      <c r="A137" s="52" t="n">
        <v>132</v>
      </c>
      <c r="B137" s="100" t="str">
        <f aca="false">IF($A137&gt;$G$2,"",INDEX(仕訳帳・設定!$AB$6:$AK$1000,$J137,1))</f>
        <v/>
      </c>
      <c r="C137" s="100" t="str">
        <f aca="false">IF(OR($D$2="",$A137&gt;$G$2),"",INDEX(仕訳帳・設定!$AB$6:$AK$1000,$J137,3)&amp;" "&amp;INDEX(仕訳帳・設定!$AB$6:$AK$1000,$J137,4))</f>
        <v/>
      </c>
      <c r="D137" s="169" t="str">
        <f aca="false">IF(OR($D$2="",$A137&gt;$G$2),"",IF($I137="借",INDEX(仕訳帳・設定!$AB$6:$AK$1000,$J137,9),INDEX(仕訳帳・設定!$AB$6:$AK$1000,$J137,6)))</f>
        <v/>
      </c>
      <c r="E137" s="88" t="str">
        <f aca="false">IF($A137&gt;$G$2,"",IF($I137="借",(INDEX(仕訳帳・設定!$AB$6:$AK$1000,$J137,7)),0))</f>
        <v/>
      </c>
      <c r="F137" s="88" t="str">
        <f aca="false">IF($A137&gt;$G$2,"",IF($I137="借",0,INDEX(仕訳帳・設定!$AB$6:$AK$1000,$J137,7)))</f>
        <v/>
      </c>
      <c r="G137" s="170" t="str">
        <f aca="false">IF($A137&gt;$G$2,"",IF($F$2="借方残",G136+E137-F137,G136+F137-E137))</f>
        <v/>
      </c>
      <c r="I137" s="106" t="str">
        <f aca="false">IF($A137&gt;$G$2,"",INDEX(仕訳帳・設定!$AQ$6:$AQ$1000,MATCH($A137,仕訳帳・設定!$AP$6:$AP$1000,0),1))</f>
        <v/>
      </c>
      <c r="J137" s="105" t="str">
        <f aca="false">IF($A137&gt;$G$2,"",MATCH($A137,仕訳帳・設定!$AP$6:$AP$1000))</f>
        <v/>
      </c>
    </row>
    <row r="138" customFormat="false" ht="12" hidden="false" customHeight="false" outlineLevel="0" collapsed="false">
      <c r="A138" s="52" t="n">
        <v>133</v>
      </c>
      <c r="B138" s="100" t="str">
        <f aca="false">IF($A138&gt;$G$2,"",INDEX(仕訳帳・設定!$AB$6:$AK$1000,$J138,1))</f>
        <v/>
      </c>
      <c r="C138" s="100" t="str">
        <f aca="false">IF(OR($D$2="",$A138&gt;$G$2),"",INDEX(仕訳帳・設定!$AB$6:$AK$1000,$J138,3)&amp;" "&amp;INDEX(仕訳帳・設定!$AB$6:$AK$1000,$J138,4))</f>
        <v/>
      </c>
      <c r="D138" s="169" t="str">
        <f aca="false">IF(OR($D$2="",$A138&gt;$G$2),"",IF($I138="借",INDEX(仕訳帳・設定!$AB$6:$AK$1000,$J138,9),INDEX(仕訳帳・設定!$AB$6:$AK$1000,$J138,6)))</f>
        <v/>
      </c>
      <c r="E138" s="88" t="str">
        <f aca="false">IF($A138&gt;$G$2,"",IF($I138="借",(INDEX(仕訳帳・設定!$AB$6:$AK$1000,$J138,7)),0))</f>
        <v/>
      </c>
      <c r="F138" s="88" t="str">
        <f aca="false">IF($A138&gt;$G$2,"",IF($I138="借",0,INDEX(仕訳帳・設定!$AB$6:$AK$1000,$J138,7)))</f>
        <v/>
      </c>
      <c r="G138" s="170" t="str">
        <f aca="false">IF($A138&gt;$G$2,"",IF($F$2="借方残",G137+E138-F138,G137+F138-E138))</f>
        <v/>
      </c>
      <c r="I138" s="106" t="str">
        <f aca="false">IF($A138&gt;$G$2,"",INDEX(仕訳帳・設定!$AQ$6:$AQ$1000,MATCH($A138,仕訳帳・設定!$AP$6:$AP$1000,0),1))</f>
        <v/>
      </c>
      <c r="J138" s="105" t="str">
        <f aca="false">IF($A138&gt;$G$2,"",MATCH($A138,仕訳帳・設定!$AP$6:$AP$1000))</f>
        <v/>
      </c>
    </row>
    <row r="139" customFormat="false" ht="12" hidden="false" customHeight="false" outlineLevel="0" collapsed="false">
      <c r="A139" s="52" t="n">
        <v>134</v>
      </c>
      <c r="B139" s="100" t="str">
        <f aca="false">IF($A139&gt;$G$2,"",INDEX(仕訳帳・設定!$AB$6:$AK$1000,$J139,1))</f>
        <v/>
      </c>
      <c r="C139" s="100" t="str">
        <f aca="false">IF(OR($D$2="",$A139&gt;$G$2),"",INDEX(仕訳帳・設定!$AB$6:$AK$1000,$J139,3)&amp;" "&amp;INDEX(仕訳帳・設定!$AB$6:$AK$1000,$J139,4))</f>
        <v/>
      </c>
      <c r="D139" s="169" t="str">
        <f aca="false">IF(OR($D$2="",$A139&gt;$G$2),"",IF($I139="借",INDEX(仕訳帳・設定!$AB$6:$AK$1000,$J139,9),INDEX(仕訳帳・設定!$AB$6:$AK$1000,$J139,6)))</f>
        <v/>
      </c>
      <c r="E139" s="88" t="str">
        <f aca="false">IF($A139&gt;$G$2,"",IF($I139="借",(INDEX(仕訳帳・設定!$AB$6:$AK$1000,$J139,7)),0))</f>
        <v/>
      </c>
      <c r="F139" s="88" t="str">
        <f aca="false">IF($A139&gt;$G$2,"",IF($I139="借",0,INDEX(仕訳帳・設定!$AB$6:$AK$1000,$J139,7)))</f>
        <v/>
      </c>
      <c r="G139" s="170" t="str">
        <f aca="false">IF($A139&gt;$G$2,"",IF($F$2="借方残",G138+E139-F139,G138+F139-E139))</f>
        <v/>
      </c>
      <c r="I139" s="106" t="str">
        <f aca="false">IF($A139&gt;$G$2,"",INDEX(仕訳帳・設定!$AQ$6:$AQ$1000,MATCH($A139,仕訳帳・設定!$AP$6:$AP$1000,0),1))</f>
        <v/>
      </c>
      <c r="J139" s="105" t="str">
        <f aca="false">IF($A139&gt;$G$2,"",MATCH($A139,仕訳帳・設定!$AP$6:$AP$1000))</f>
        <v/>
      </c>
    </row>
    <row r="140" customFormat="false" ht="12" hidden="false" customHeight="false" outlineLevel="0" collapsed="false">
      <c r="A140" s="52" t="n">
        <v>135</v>
      </c>
      <c r="B140" s="100" t="str">
        <f aca="false">IF($A140&gt;$G$2,"",INDEX(仕訳帳・設定!$AB$6:$AK$1000,$J140,1))</f>
        <v/>
      </c>
      <c r="C140" s="100" t="str">
        <f aca="false">IF(OR($D$2="",$A140&gt;$G$2),"",INDEX(仕訳帳・設定!$AB$6:$AK$1000,$J140,3)&amp;" "&amp;INDEX(仕訳帳・設定!$AB$6:$AK$1000,$J140,4))</f>
        <v/>
      </c>
      <c r="D140" s="169" t="str">
        <f aca="false">IF(OR($D$2="",$A140&gt;$G$2),"",IF($I140="借",INDEX(仕訳帳・設定!$AB$6:$AK$1000,$J140,9),INDEX(仕訳帳・設定!$AB$6:$AK$1000,$J140,6)))</f>
        <v/>
      </c>
      <c r="E140" s="88" t="str">
        <f aca="false">IF($A140&gt;$G$2,"",IF($I140="借",(INDEX(仕訳帳・設定!$AB$6:$AK$1000,$J140,7)),0))</f>
        <v/>
      </c>
      <c r="F140" s="88" t="str">
        <f aca="false">IF($A140&gt;$G$2,"",IF($I140="借",0,INDEX(仕訳帳・設定!$AB$6:$AK$1000,$J140,7)))</f>
        <v/>
      </c>
      <c r="G140" s="170" t="str">
        <f aca="false">IF($A140&gt;$G$2,"",IF($F$2="借方残",G139+E140-F140,G139+F140-E140))</f>
        <v/>
      </c>
      <c r="I140" s="106" t="str">
        <f aca="false">IF($A140&gt;$G$2,"",INDEX(仕訳帳・設定!$AQ$6:$AQ$1000,MATCH($A140,仕訳帳・設定!$AP$6:$AP$1000,0),1))</f>
        <v/>
      </c>
      <c r="J140" s="105" t="str">
        <f aca="false">IF($A140&gt;$G$2,"",MATCH($A140,仕訳帳・設定!$AP$6:$AP$1000))</f>
        <v/>
      </c>
    </row>
    <row r="141" customFormat="false" ht="12" hidden="false" customHeight="false" outlineLevel="0" collapsed="false">
      <c r="A141" s="52" t="n">
        <v>136</v>
      </c>
      <c r="B141" s="100" t="str">
        <f aca="false">IF($A141&gt;$G$2,"",INDEX(仕訳帳・設定!$AB$6:$AK$1000,$J141,1))</f>
        <v/>
      </c>
      <c r="C141" s="100" t="str">
        <f aca="false">IF(OR($D$2="",$A141&gt;$G$2),"",INDEX(仕訳帳・設定!$AB$6:$AK$1000,$J141,3)&amp;" "&amp;INDEX(仕訳帳・設定!$AB$6:$AK$1000,$J141,4))</f>
        <v/>
      </c>
      <c r="D141" s="169" t="str">
        <f aca="false">IF(OR($D$2="",$A141&gt;$G$2),"",IF($I141="借",INDEX(仕訳帳・設定!$AB$6:$AK$1000,$J141,9),INDEX(仕訳帳・設定!$AB$6:$AK$1000,$J141,6)))</f>
        <v/>
      </c>
      <c r="E141" s="88" t="str">
        <f aca="false">IF($A141&gt;$G$2,"",IF($I141="借",(INDEX(仕訳帳・設定!$AB$6:$AK$1000,$J141,7)),0))</f>
        <v/>
      </c>
      <c r="F141" s="88" t="str">
        <f aca="false">IF($A141&gt;$G$2,"",IF($I141="借",0,INDEX(仕訳帳・設定!$AB$6:$AK$1000,$J141,7)))</f>
        <v/>
      </c>
      <c r="G141" s="170" t="str">
        <f aca="false">IF($A141&gt;$G$2,"",IF($F$2="借方残",G140+E141-F141,G140+F141-E141))</f>
        <v/>
      </c>
      <c r="I141" s="106" t="str">
        <f aca="false">IF($A141&gt;$G$2,"",INDEX(仕訳帳・設定!$AQ$6:$AQ$1000,MATCH($A141,仕訳帳・設定!$AP$6:$AP$1000,0),1))</f>
        <v/>
      </c>
      <c r="J141" s="105" t="str">
        <f aca="false">IF($A141&gt;$G$2,"",MATCH($A141,仕訳帳・設定!$AP$6:$AP$1000))</f>
        <v/>
      </c>
    </row>
    <row r="142" customFormat="false" ht="12" hidden="false" customHeight="false" outlineLevel="0" collapsed="false">
      <c r="A142" s="52" t="n">
        <v>137</v>
      </c>
      <c r="B142" s="100" t="str">
        <f aca="false">IF($A142&gt;$G$2,"",INDEX(仕訳帳・設定!$AB$6:$AK$1000,$J142,1))</f>
        <v/>
      </c>
      <c r="C142" s="100" t="str">
        <f aca="false">IF(OR($D$2="",$A142&gt;$G$2),"",INDEX(仕訳帳・設定!$AB$6:$AK$1000,$J142,3)&amp;" "&amp;INDEX(仕訳帳・設定!$AB$6:$AK$1000,$J142,4))</f>
        <v/>
      </c>
      <c r="D142" s="169" t="str">
        <f aca="false">IF(OR($D$2="",$A142&gt;$G$2),"",IF($I142="借",INDEX(仕訳帳・設定!$AB$6:$AK$1000,$J142,9),INDEX(仕訳帳・設定!$AB$6:$AK$1000,$J142,6)))</f>
        <v/>
      </c>
      <c r="E142" s="88" t="str">
        <f aca="false">IF($A142&gt;$G$2,"",IF($I142="借",(INDEX(仕訳帳・設定!$AB$6:$AK$1000,$J142,7)),0))</f>
        <v/>
      </c>
      <c r="F142" s="88" t="str">
        <f aca="false">IF($A142&gt;$G$2,"",IF($I142="借",0,INDEX(仕訳帳・設定!$AB$6:$AK$1000,$J142,7)))</f>
        <v/>
      </c>
      <c r="G142" s="170" t="str">
        <f aca="false">IF($A142&gt;$G$2,"",IF($F$2="借方残",G141+E142-F142,G141+F142-E142))</f>
        <v/>
      </c>
      <c r="I142" s="106" t="str">
        <f aca="false">IF($A142&gt;$G$2,"",INDEX(仕訳帳・設定!$AQ$6:$AQ$1000,MATCH($A142,仕訳帳・設定!$AP$6:$AP$1000,0),1))</f>
        <v/>
      </c>
      <c r="J142" s="105" t="str">
        <f aca="false">IF($A142&gt;$G$2,"",MATCH($A142,仕訳帳・設定!$AP$6:$AP$1000))</f>
        <v/>
      </c>
    </row>
    <row r="143" customFormat="false" ht="12" hidden="false" customHeight="false" outlineLevel="0" collapsed="false">
      <c r="A143" s="52" t="n">
        <v>138</v>
      </c>
      <c r="B143" s="100" t="str">
        <f aca="false">IF($A143&gt;$G$2,"",INDEX(仕訳帳・設定!$AB$6:$AK$1000,$J143,1))</f>
        <v/>
      </c>
      <c r="C143" s="100" t="str">
        <f aca="false">IF(OR($D$2="",$A143&gt;$G$2),"",INDEX(仕訳帳・設定!$AB$6:$AK$1000,$J143,3)&amp;" "&amp;INDEX(仕訳帳・設定!$AB$6:$AK$1000,$J143,4))</f>
        <v/>
      </c>
      <c r="D143" s="169" t="str">
        <f aca="false">IF(OR($D$2="",$A143&gt;$G$2),"",IF($I143="借",INDEX(仕訳帳・設定!$AB$6:$AK$1000,$J143,9),INDEX(仕訳帳・設定!$AB$6:$AK$1000,$J143,6)))</f>
        <v/>
      </c>
      <c r="E143" s="88" t="str">
        <f aca="false">IF($A143&gt;$G$2,"",IF($I143="借",(INDEX(仕訳帳・設定!$AB$6:$AK$1000,$J143,7)),0))</f>
        <v/>
      </c>
      <c r="F143" s="88" t="str">
        <f aca="false">IF($A143&gt;$G$2,"",IF($I143="借",0,INDEX(仕訳帳・設定!$AB$6:$AK$1000,$J143,7)))</f>
        <v/>
      </c>
      <c r="G143" s="170" t="str">
        <f aca="false">IF($A143&gt;$G$2,"",IF($F$2="借方残",G142+E143-F143,G142+F143-E143))</f>
        <v/>
      </c>
      <c r="I143" s="106" t="str">
        <f aca="false">IF($A143&gt;$G$2,"",INDEX(仕訳帳・設定!$AQ$6:$AQ$1000,MATCH($A143,仕訳帳・設定!$AP$6:$AP$1000,0),1))</f>
        <v/>
      </c>
      <c r="J143" s="105" t="str">
        <f aca="false">IF($A143&gt;$G$2,"",MATCH($A143,仕訳帳・設定!$AP$6:$AP$1000))</f>
        <v/>
      </c>
    </row>
    <row r="144" customFormat="false" ht="12" hidden="false" customHeight="false" outlineLevel="0" collapsed="false">
      <c r="A144" s="52" t="n">
        <v>139</v>
      </c>
      <c r="B144" s="100" t="str">
        <f aca="false">IF($A144&gt;$G$2,"",INDEX(仕訳帳・設定!$AB$6:$AK$1000,$J144,1))</f>
        <v/>
      </c>
      <c r="C144" s="100" t="str">
        <f aca="false">IF(OR($D$2="",$A144&gt;$G$2),"",INDEX(仕訳帳・設定!$AB$6:$AK$1000,$J144,3)&amp;" "&amp;INDEX(仕訳帳・設定!$AB$6:$AK$1000,$J144,4))</f>
        <v/>
      </c>
      <c r="D144" s="169" t="str">
        <f aca="false">IF(OR($D$2="",$A144&gt;$G$2),"",IF($I144="借",INDEX(仕訳帳・設定!$AB$6:$AK$1000,$J144,9),INDEX(仕訳帳・設定!$AB$6:$AK$1000,$J144,6)))</f>
        <v/>
      </c>
      <c r="E144" s="88" t="str">
        <f aca="false">IF($A144&gt;$G$2,"",IF($I144="借",(INDEX(仕訳帳・設定!$AB$6:$AK$1000,$J144,7)),0))</f>
        <v/>
      </c>
      <c r="F144" s="88" t="str">
        <f aca="false">IF($A144&gt;$G$2,"",IF($I144="借",0,INDEX(仕訳帳・設定!$AB$6:$AK$1000,$J144,7)))</f>
        <v/>
      </c>
      <c r="G144" s="170" t="str">
        <f aca="false">IF($A144&gt;$G$2,"",IF($F$2="借方残",G143+E144-F144,G143+F144-E144))</f>
        <v/>
      </c>
      <c r="I144" s="106" t="str">
        <f aca="false">IF($A144&gt;$G$2,"",INDEX(仕訳帳・設定!$AQ$6:$AQ$1000,MATCH($A144,仕訳帳・設定!$AP$6:$AP$1000,0),1))</f>
        <v/>
      </c>
      <c r="J144" s="105" t="str">
        <f aca="false">IF($A144&gt;$G$2,"",MATCH($A144,仕訳帳・設定!$AP$6:$AP$1000))</f>
        <v/>
      </c>
    </row>
    <row r="145" customFormat="false" ht="12" hidden="false" customHeight="false" outlineLevel="0" collapsed="false">
      <c r="A145" s="52" t="n">
        <v>140</v>
      </c>
      <c r="B145" s="100" t="str">
        <f aca="false">IF($A145&gt;$G$2,"",INDEX(仕訳帳・設定!$AB$6:$AK$1000,$J145,1))</f>
        <v/>
      </c>
      <c r="C145" s="100" t="str">
        <f aca="false">IF(OR($D$2="",$A145&gt;$G$2),"",INDEX(仕訳帳・設定!$AB$6:$AK$1000,$J145,3)&amp;" "&amp;INDEX(仕訳帳・設定!$AB$6:$AK$1000,$J145,4))</f>
        <v/>
      </c>
      <c r="D145" s="169" t="str">
        <f aca="false">IF(OR($D$2="",$A145&gt;$G$2),"",IF($I145="借",INDEX(仕訳帳・設定!$AB$6:$AK$1000,$J145,9),INDEX(仕訳帳・設定!$AB$6:$AK$1000,$J145,6)))</f>
        <v/>
      </c>
      <c r="E145" s="88" t="str">
        <f aca="false">IF($A145&gt;$G$2,"",IF($I145="借",(INDEX(仕訳帳・設定!$AB$6:$AK$1000,$J145,7)),0))</f>
        <v/>
      </c>
      <c r="F145" s="88" t="str">
        <f aca="false">IF($A145&gt;$G$2,"",IF($I145="借",0,INDEX(仕訳帳・設定!$AB$6:$AK$1000,$J145,7)))</f>
        <v/>
      </c>
      <c r="G145" s="170" t="str">
        <f aca="false">IF($A145&gt;$G$2,"",IF($F$2="借方残",G144+E145-F145,G144+F145-E145))</f>
        <v/>
      </c>
      <c r="I145" s="106" t="str">
        <f aca="false">IF($A145&gt;$G$2,"",INDEX(仕訳帳・設定!$AQ$6:$AQ$1000,MATCH($A145,仕訳帳・設定!$AP$6:$AP$1000,0),1))</f>
        <v/>
      </c>
      <c r="J145" s="105" t="str">
        <f aca="false">IF($A145&gt;$G$2,"",MATCH($A145,仕訳帳・設定!$AP$6:$AP$1000))</f>
        <v/>
      </c>
    </row>
    <row r="146" customFormat="false" ht="12" hidden="false" customHeight="false" outlineLevel="0" collapsed="false">
      <c r="A146" s="52" t="n">
        <v>141</v>
      </c>
      <c r="B146" s="100" t="str">
        <f aca="false">IF($A146&gt;$G$2,"",INDEX(仕訳帳・設定!$AB$6:$AK$1000,$J146,1))</f>
        <v/>
      </c>
      <c r="C146" s="100" t="str">
        <f aca="false">IF(OR($D$2="",$A146&gt;$G$2),"",INDEX(仕訳帳・設定!$AB$6:$AK$1000,$J146,3)&amp;" "&amp;INDEX(仕訳帳・設定!$AB$6:$AK$1000,$J146,4))</f>
        <v/>
      </c>
      <c r="D146" s="169" t="str">
        <f aca="false">IF(OR($D$2="",$A146&gt;$G$2),"",IF($I146="借",INDEX(仕訳帳・設定!$AB$6:$AK$1000,$J146,9),INDEX(仕訳帳・設定!$AB$6:$AK$1000,$J146,6)))</f>
        <v/>
      </c>
      <c r="E146" s="88" t="str">
        <f aca="false">IF($A146&gt;$G$2,"",IF($I146="借",(INDEX(仕訳帳・設定!$AB$6:$AK$1000,$J146,7)),0))</f>
        <v/>
      </c>
      <c r="F146" s="88" t="str">
        <f aca="false">IF($A146&gt;$G$2,"",IF($I146="借",0,INDEX(仕訳帳・設定!$AB$6:$AK$1000,$J146,7)))</f>
        <v/>
      </c>
      <c r="G146" s="170" t="str">
        <f aca="false">IF($A146&gt;$G$2,"",IF($F$2="借方残",G145+E146-F146,G145+F146-E146))</f>
        <v/>
      </c>
      <c r="I146" s="106" t="str">
        <f aca="false">IF($A146&gt;$G$2,"",INDEX(仕訳帳・設定!$AQ$6:$AQ$1000,MATCH($A146,仕訳帳・設定!$AP$6:$AP$1000,0),1))</f>
        <v/>
      </c>
      <c r="J146" s="105" t="str">
        <f aca="false">IF($A146&gt;$G$2,"",MATCH($A146,仕訳帳・設定!$AP$6:$AP$1000))</f>
        <v/>
      </c>
    </row>
    <row r="147" customFormat="false" ht="12" hidden="false" customHeight="false" outlineLevel="0" collapsed="false">
      <c r="A147" s="52" t="n">
        <v>142</v>
      </c>
      <c r="B147" s="100" t="str">
        <f aca="false">IF($A147&gt;$G$2,"",INDEX(仕訳帳・設定!$AB$6:$AK$1000,$J147,1))</f>
        <v/>
      </c>
      <c r="C147" s="100" t="str">
        <f aca="false">IF(OR($D$2="",$A147&gt;$G$2),"",INDEX(仕訳帳・設定!$AB$6:$AK$1000,$J147,3)&amp;" "&amp;INDEX(仕訳帳・設定!$AB$6:$AK$1000,$J147,4))</f>
        <v/>
      </c>
      <c r="D147" s="169" t="str">
        <f aca="false">IF(OR($D$2="",$A147&gt;$G$2),"",IF($I147="借",INDEX(仕訳帳・設定!$AB$6:$AK$1000,$J147,9),INDEX(仕訳帳・設定!$AB$6:$AK$1000,$J147,6)))</f>
        <v/>
      </c>
      <c r="E147" s="88" t="str">
        <f aca="false">IF($A147&gt;$G$2,"",IF($I147="借",(INDEX(仕訳帳・設定!$AB$6:$AK$1000,$J147,7)),0))</f>
        <v/>
      </c>
      <c r="F147" s="88" t="str">
        <f aca="false">IF($A147&gt;$G$2,"",IF($I147="借",0,INDEX(仕訳帳・設定!$AB$6:$AK$1000,$J147,7)))</f>
        <v/>
      </c>
      <c r="G147" s="170" t="str">
        <f aca="false">IF($A147&gt;$G$2,"",IF($F$2="借方残",G146+E147-F147,G146+F147-E147))</f>
        <v/>
      </c>
      <c r="I147" s="106" t="str">
        <f aca="false">IF($A147&gt;$G$2,"",INDEX(仕訳帳・設定!$AQ$6:$AQ$1000,MATCH($A147,仕訳帳・設定!$AP$6:$AP$1000,0),1))</f>
        <v/>
      </c>
      <c r="J147" s="105" t="str">
        <f aca="false">IF($A147&gt;$G$2,"",MATCH($A147,仕訳帳・設定!$AP$6:$AP$1000))</f>
        <v/>
      </c>
    </row>
    <row r="148" customFormat="false" ht="12" hidden="false" customHeight="false" outlineLevel="0" collapsed="false">
      <c r="A148" s="52" t="n">
        <v>143</v>
      </c>
      <c r="B148" s="100" t="str">
        <f aca="false">IF($A148&gt;$G$2,"",INDEX(仕訳帳・設定!$AB$6:$AK$1000,$J148,1))</f>
        <v/>
      </c>
      <c r="C148" s="100" t="str">
        <f aca="false">IF(OR($D$2="",$A148&gt;$G$2),"",INDEX(仕訳帳・設定!$AB$6:$AK$1000,$J148,3)&amp;" "&amp;INDEX(仕訳帳・設定!$AB$6:$AK$1000,$J148,4))</f>
        <v/>
      </c>
      <c r="D148" s="169" t="str">
        <f aca="false">IF(OR($D$2="",$A148&gt;$G$2),"",IF($I148="借",INDEX(仕訳帳・設定!$AB$6:$AK$1000,$J148,9),INDEX(仕訳帳・設定!$AB$6:$AK$1000,$J148,6)))</f>
        <v/>
      </c>
      <c r="E148" s="88" t="str">
        <f aca="false">IF($A148&gt;$G$2,"",IF($I148="借",(INDEX(仕訳帳・設定!$AB$6:$AK$1000,$J148,7)),0))</f>
        <v/>
      </c>
      <c r="F148" s="88" t="str">
        <f aca="false">IF($A148&gt;$G$2,"",IF($I148="借",0,INDEX(仕訳帳・設定!$AB$6:$AK$1000,$J148,7)))</f>
        <v/>
      </c>
      <c r="G148" s="170" t="str">
        <f aca="false">IF($A148&gt;$G$2,"",IF($F$2="借方残",G147+E148-F148,G147+F148-E148))</f>
        <v/>
      </c>
      <c r="I148" s="106" t="str">
        <f aca="false">IF($A148&gt;$G$2,"",INDEX(仕訳帳・設定!$AQ$6:$AQ$1000,MATCH($A148,仕訳帳・設定!$AP$6:$AP$1000,0),1))</f>
        <v/>
      </c>
      <c r="J148" s="105" t="str">
        <f aca="false">IF($A148&gt;$G$2,"",MATCH($A148,仕訳帳・設定!$AP$6:$AP$1000))</f>
        <v/>
      </c>
    </row>
    <row r="149" customFormat="false" ht="12" hidden="false" customHeight="false" outlineLevel="0" collapsed="false">
      <c r="A149" s="52" t="n">
        <v>144</v>
      </c>
      <c r="B149" s="100" t="str">
        <f aca="false">IF($A149&gt;$G$2,"",INDEX(仕訳帳・設定!$AB$6:$AK$1000,$J149,1))</f>
        <v/>
      </c>
      <c r="C149" s="100" t="str">
        <f aca="false">IF(OR($D$2="",$A149&gt;$G$2),"",INDEX(仕訳帳・設定!$AB$6:$AK$1000,$J149,3)&amp;" "&amp;INDEX(仕訳帳・設定!$AB$6:$AK$1000,$J149,4))</f>
        <v/>
      </c>
      <c r="D149" s="169" t="str">
        <f aca="false">IF(OR($D$2="",$A149&gt;$G$2),"",IF($I149="借",INDEX(仕訳帳・設定!$AB$6:$AK$1000,$J149,9),INDEX(仕訳帳・設定!$AB$6:$AK$1000,$J149,6)))</f>
        <v/>
      </c>
      <c r="E149" s="88" t="str">
        <f aca="false">IF($A149&gt;$G$2,"",IF($I149="借",(INDEX(仕訳帳・設定!$AB$6:$AK$1000,$J149,7)),0))</f>
        <v/>
      </c>
      <c r="F149" s="88" t="str">
        <f aca="false">IF($A149&gt;$G$2,"",IF($I149="借",0,INDEX(仕訳帳・設定!$AB$6:$AK$1000,$J149,7)))</f>
        <v/>
      </c>
      <c r="G149" s="170" t="str">
        <f aca="false">IF($A149&gt;$G$2,"",IF($F$2="借方残",G148+E149-F149,G148+F149-E149))</f>
        <v/>
      </c>
      <c r="I149" s="106" t="str">
        <f aca="false">IF($A149&gt;$G$2,"",INDEX(仕訳帳・設定!$AQ$6:$AQ$1000,MATCH($A149,仕訳帳・設定!$AP$6:$AP$1000,0),1))</f>
        <v/>
      </c>
      <c r="J149" s="105" t="str">
        <f aca="false">IF($A149&gt;$G$2,"",MATCH($A149,仕訳帳・設定!$AP$6:$AP$1000))</f>
        <v/>
      </c>
    </row>
    <row r="150" customFormat="false" ht="12" hidden="false" customHeight="false" outlineLevel="0" collapsed="false">
      <c r="A150" s="52" t="n">
        <v>145</v>
      </c>
      <c r="B150" s="100" t="str">
        <f aca="false">IF($A150&gt;$G$2,"",INDEX(仕訳帳・設定!$AB$6:$AK$1000,$J150,1))</f>
        <v/>
      </c>
      <c r="C150" s="100" t="str">
        <f aca="false">IF(OR($D$2="",$A150&gt;$G$2),"",INDEX(仕訳帳・設定!$AB$6:$AK$1000,$J150,3)&amp;" "&amp;INDEX(仕訳帳・設定!$AB$6:$AK$1000,$J150,4))</f>
        <v/>
      </c>
      <c r="D150" s="169" t="str">
        <f aca="false">IF(OR($D$2="",$A150&gt;$G$2),"",IF($I150="借",INDEX(仕訳帳・設定!$AB$6:$AK$1000,$J150,9),INDEX(仕訳帳・設定!$AB$6:$AK$1000,$J150,6)))</f>
        <v/>
      </c>
      <c r="E150" s="88" t="str">
        <f aca="false">IF($A150&gt;$G$2,"",IF($I150="借",(INDEX(仕訳帳・設定!$AB$6:$AK$1000,$J150,7)),0))</f>
        <v/>
      </c>
      <c r="F150" s="88" t="str">
        <f aca="false">IF($A150&gt;$G$2,"",IF($I150="借",0,INDEX(仕訳帳・設定!$AB$6:$AK$1000,$J150,7)))</f>
        <v/>
      </c>
      <c r="G150" s="170" t="str">
        <f aca="false">IF($A150&gt;$G$2,"",IF($F$2="借方残",G149+E150-F150,G149+F150-E150))</f>
        <v/>
      </c>
      <c r="I150" s="106" t="str">
        <f aca="false">IF($A150&gt;$G$2,"",INDEX(仕訳帳・設定!$AQ$6:$AQ$1000,MATCH($A150,仕訳帳・設定!$AP$6:$AP$1000,0),1))</f>
        <v/>
      </c>
      <c r="J150" s="105" t="str">
        <f aca="false">IF($A150&gt;$G$2,"",MATCH($A150,仕訳帳・設定!$AP$6:$AP$1000))</f>
        <v/>
      </c>
    </row>
    <row r="151" customFormat="false" ht="12" hidden="false" customHeight="false" outlineLevel="0" collapsed="false">
      <c r="A151" s="52" t="n">
        <v>146</v>
      </c>
      <c r="B151" s="100" t="str">
        <f aca="false">IF($A151&gt;$G$2,"",INDEX(仕訳帳・設定!$AB$6:$AK$1000,$J151,1))</f>
        <v/>
      </c>
      <c r="C151" s="100" t="str">
        <f aca="false">IF(OR($D$2="",$A151&gt;$G$2),"",INDEX(仕訳帳・設定!$AB$6:$AK$1000,$J151,3)&amp;" "&amp;INDEX(仕訳帳・設定!$AB$6:$AK$1000,$J151,4))</f>
        <v/>
      </c>
      <c r="D151" s="169" t="str">
        <f aca="false">IF(OR($D$2="",$A151&gt;$G$2),"",IF($I151="借",INDEX(仕訳帳・設定!$AB$6:$AK$1000,$J151,9),INDEX(仕訳帳・設定!$AB$6:$AK$1000,$J151,6)))</f>
        <v/>
      </c>
      <c r="E151" s="88" t="str">
        <f aca="false">IF($A151&gt;$G$2,"",IF($I151="借",(INDEX(仕訳帳・設定!$AB$6:$AK$1000,$J151,7)),0))</f>
        <v/>
      </c>
      <c r="F151" s="88" t="str">
        <f aca="false">IF($A151&gt;$G$2,"",IF($I151="借",0,INDEX(仕訳帳・設定!$AB$6:$AK$1000,$J151,7)))</f>
        <v/>
      </c>
      <c r="G151" s="170" t="str">
        <f aca="false">IF($A151&gt;$G$2,"",IF($F$2="借方残",G150+E151-F151,G150+F151-E151))</f>
        <v/>
      </c>
      <c r="I151" s="106" t="str">
        <f aca="false">IF($A151&gt;$G$2,"",INDEX(仕訳帳・設定!$AQ$6:$AQ$1000,MATCH($A151,仕訳帳・設定!$AP$6:$AP$1000,0),1))</f>
        <v/>
      </c>
      <c r="J151" s="105" t="str">
        <f aca="false">IF($A151&gt;$G$2,"",MATCH($A151,仕訳帳・設定!$AP$6:$AP$1000))</f>
        <v/>
      </c>
    </row>
    <row r="152" customFormat="false" ht="12" hidden="false" customHeight="false" outlineLevel="0" collapsed="false">
      <c r="A152" s="52" t="n">
        <v>147</v>
      </c>
      <c r="B152" s="100" t="str">
        <f aca="false">IF($A152&gt;$G$2,"",INDEX(仕訳帳・設定!$AB$6:$AK$1000,$J152,1))</f>
        <v/>
      </c>
      <c r="C152" s="100" t="str">
        <f aca="false">IF(OR($D$2="",$A152&gt;$G$2),"",INDEX(仕訳帳・設定!$AB$6:$AK$1000,$J152,3)&amp;" "&amp;INDEX(仕訳帳・設定!$AB$6:$AK$1000,$J152,4))</f>
        <v/>
      </c>
      <c r="D152" s="169" t="str">
        <f aca="false">IF(OR($D$2="",$A152&gt;$G$2),"",IF($I152="借",INDEX(仕訳帳・設定!$AB$6:$AK$1000,$J152,9),INDEX(仕訳帳・設定!$AB$6:$AK$1000,$J152,6)))</f>
        <v/>
      </c>
      <c r="E152" s="88" t="str">
        <f aca="false">IF($A152&gt;$G$2,"",IF($I152="借",(INDEX(仕訳帳・設定!$AB$6:$AK$1000,$J152,7)),0))</f>
        <v/>
      </c>
      <c r="F152" s="88" t="str">
        <f aca="false">IF($A152&gt;$G$2,"",IF($I152="借",0,INDEX(仕訳帳・設定!$AB$6:$AK$1000,$J152,7)))</f>
        <v/>
      </c>
      <c r="G152" s="170" t="str">
        <f aca="false">IF($A152&gt;$G$2,"",IF($F$2="借方残",G151+E152-F152,G151+F152-E152))</f>
        <v/>
      </c>
      <c r="I152" s="106" t="str">
        <f aca="false">IF($A152&gt;$G$2,"",INDEX(仕訳帳・設定!$AQ$6:$AQ$1000,MATCH($A152,仕訳帳・設定!$AP$6:$AP$1000,0),1))</f>
        <v/>
      </c>
      <c r="J152" s="105" t="str">
        <f aca="false">IF($A152&gt;$G$2,"",MATCH($A152,仕訳帳・設定!$AP$6:$AP$1000))</f>
        <v/>
      </c>
    </row>
    <row r="153" customFormat="false" ht="12" hidden="false" customHeight="false" outlineLevel="0" collapsed="false">
      <c r="A153" s="52" t="n">
        <v>148</v>
      </c>
      <c r="B153" s="100" t="str">
        <f aca="false">IF($A153&gt;$G$2,"",INDEX(仕訳帳・設定!$AB$6:$AK$1000,$J153,1))</f>
        <v/>
      </c>
      <c r="C153" s="100" t="str">
        <f aca="false">IF(OR($D$2="",$A153&gt;$G$2),"",INDEX(仕訳帳・設定!$AB$6:$AK$1000,$J153,3)&amp;" "&amp;INDEX(仕訳帳・設定!$AB$6:$AK$1000,$J153,4))</f>
        <v/>
      </c>
      <c r="D153" s="169" t="str">
        <f aca="false">IF(OR($D$2="",$A153&gt;$G$2),"",IF($I153="借",INDEX(仕訳帳・設定!$AB$6:$AK$1000,$J153,9),INDEX(仕訳帳・設定!$AB$6:$AK$1000,$J153,6)))</f>
        <v/>
      </c>
      <c r="E153" s="88" t="str">
        <f aca="false">IF($A153&gt;$G$2,"",IF($I153="借",(INDEX(仕訳帳・設定!$AB$6:$AK$1000,$J153,7)),0))</f>
        <v/>
      </c>
      <c r="F153" s="88" t="str">
        <f aca="false">IF($A153&gt;$G$2,"",IF($I153="借",0,INDEX(仕訳帳・設定!$AB$6:$AK$1000,$J153,7)))</f>
        <v/>
      </c>
      <c r="G153" s="170" t="str">
        <f aca="false">IF($A153&gt;$G$2,"",IF($F$2="借方残",G152+E153-F153,G152+F153-E153))</f>
        <v/>
      </c>
      <c r="I153" s="106" t="str">
        <f aca="false">IF($A153&gt;$G$2,"",INDEX(仕訳帳・設定!$AQ$6:$AQ$1000,MATCH($A153,仕訳帳・設定!$AP$6:$AP$1000,0),1))</f>
        <v/>
      </c>
      <c r="J153" s="105" t="str">
        <f aca="false">IF($A153&gt;$G$2,"",MATCH($A153,仕訳帳・設定!$AP$6:$AP$1000))</f>
        <v/>
      </c>
    </row>
    <row r="154" customFormat="false" ht="12" hidden="false" customHeight="false" outlineLevel="0" collapsed="false">
      <c r="A154" s="52" t="n">
        <v>149</v>
      </c>
      <c r="B154" s="100" t="str">
        <f aca="false">IF($A154&gt;$G$2,"",INDEX(仕訳帳・設定!$AB$6:$AK$1000,$J154,1))</f>
        <v/>
      </c>
      <c r="C154" s="100" t="str">
        <f aca="false">IF(OR($D$2="",$A154&gt;$G$2),"",INDEX(仕訳帳・設定!$AB$6:$AK$1000,$J154,3)&amp;" "&amp;INDEX(仕訳帳・設定!$AB$6:$AK$1000,$J154,4))</f>
        <v/>
      </c>
      <c r="D154" s="169" t="str">
        <f aca="false">IF(OR($D$2="",$A154&gt;$G$2),"",IF($I154="借",INDEX(仕訳帳・設定!$AB$6:$AK$1000,$J154,9),INDEX(仕訳帳・設定!$AB$6:$AK$1000,$J154,6)))</f>
        <v/>
      </c>
      <c r="E154" s="88" t="str">
        <f aca="false">IF($A154&gt;$G$2,"",IF($I154="借",(INDEX(仕訳帳・設定!$AB$6:$AK$1000,$J154,7)),0))</f>
        <v/>
      </c>
      <c r="F154" s="88" t="str">
        <f aca="false">IF($A154&gt;$G$2,"",IF($I154="借",0,INDEX(仕訳帳・設定!$AB$6:$AK$1000,$J154,7)))</f>
        <v/>
      </c>
      <c r="G154" s="170" t="str">
        <f aca="false">IF($A154&gt;$G$2,"",IF($F$2="借方残",G153+E154-F154,G153+F154-E154))</f>
        <v/>
      </c>
      <c r="I154" s="106" t="str">
        <f aca="false">IF($A154&gt;$G$2,"",INDEX(仕訳帳・設定!$AQ$6:$AQ$1000,MATCH($A154,仕訳帳・設定!$AP$6:$AP$1000,0),1))</f>
        <v/>
      </c>
      <c r="J154" s="105" t="str">
        <f aca="false">IF($A154&gt;$G$2,"",MATCH($A154,仕訳帳・設定!$AP$6:$AP$1000))</f>
        <v/>
      </c>
    </row>
    <row r="155" customFormat="false" ht="12" hidden="false" customHeight="false" outlineLevel="0" collapsed="false">
      <c r="A155" s="52" t="n">
        <v>150</v>
      </c>
      <c r="B155" s="100" t="str">
        <f aca="false">IF($A155&gt;$G$2,"",INDEX(仕訳帳・設定!$AB$6:$AK$1000,$J155,1))</f>
        <v/>
      </c>
      <c r="C155" s="100" t="str">
        <f aca="false">IF(OR($D$2="",$A155&gt;$G$2),"",INDEX(仕訳帳・設定!$AB$6:$AK$1000,$J155,3)&amp;" "&amp;INDEX(仕訳帳・設定!$AB$6:$AK$1000,$J155,4))</f>
        <v/>
      </c>
      <c r="D155" s="169" t="str">
        <f aca="false">IF(OR($D$2="",$A155&gt;$G$2),"",IF($I155="借",INDEX(仕訳帳・設定!$AB$6:$AK$1000,$J155,9),INDEX(仕訳帳・設定!$AB$6:$AK$1000,$J155,6)))</f>
        <v/>
      </c>
      <c r="E155" s="88" t="str">
        <f aca="false">IF($A155&gt;$G$2,"",IF($I155="借",(INDEX(仕訳帳・設定!$AB$6:$AK$1000,$J155,7)),0))</f>
        <v/>
      </c>
      <c r="F155" s="88" t="str">
        <f aca="false">IF($A155&gt;$G$2,"",IF($I155="借",0,INDEX(仕訳帳・設定!$AB$6:$AK$1000,$J155,7)))</f>
        <v/>
      </c>
      <c r="G155" s="170" t="str">
        <f aca="false">IF($A155&gt;$G$2,"",IF($F$2="借方残",G154+E155-F155,G154+F155-E155))</f>
        <v/>
      </c>
      <c r="I155" s="106" t="str">
        <f aca="false">IF($A155&gt;$G$2,"",INDEX(仕訳帳・設定!$AQ$6:$AQ$1000,MATCH($A155,仕訳帳・設定!$AP$6:$AP$1000,0),1))</f>
        <v/>
      </c>
      <c r="J155" s="105" t="str">
        <f aca="false">IF($A155&gt;$G$2,"",MATCH($A155,仕訳帳・設定!$AP$6:$AP$1000))</f>
        <v/>
      </c>
    </row>
    <row r="156" customFormat="false" ht="12" hidden="false" customHeight="false" outlineLevel="0" collapsed="false">
      <c r="A156" s="52" t="n">
        <v>151</v>
      </c>
      <c r="B156" s="100" t="str">
        <f aca="false">IF($A156&gt;$G$2,"",INDEX(仕訳帳・設定!$AB$6:$AK$1000,$J156,1))</f>
        <v/>
      </c>
      <c r="C156" s="100" t="str">
        <f aca="false">IF(OR($D$2="",$A156&gt;$G$2),"",INDEX(仕訳帳・設定!$AB$6:$AK$1000,$J156,3)&amp;" "&amp;INDEX(仕訳帳・設定!$AB$6:$AK$1000,$J156,4))</f>
        <v/>
      </c>
      <c r="D156" s="169" t="str">
        <f aca="false">IF(OR($D$2="",$A156&gt;$G$2),"",IF($I156="借",INDEX(仕訳帳・設定!$AB$6:$AK$1000,$J156,9),INDEX(仕訳帳・設定!$AB$6:$AK$1000,$J156,6)))</f>
        <v/>
      </c>
      <c r="E156" s="88" t="str">
        <f aca="false">IF($A156&gt;$G$2,"",IF($I156="借",(INDEX(仕訳帳・設定!$AB$6:$AK$1000,$J156,7)),0))</f>
        <v/>
      </c>
      <c r="F156" s="88" t="str">
        <f aca="false">IF($A156&gt;$G$2,"",IF($I156="借",0,INDEX(仕訳帳・設定!$AB$6:$AK$1000,$J156,7)))</f>
        <v/>
      </c>
      <c r="G156" s="170" t="str">
        <f aca="false">IF($A156&gt;$G$2,"",IF($F$2="借方残",G155+E156-F156,G155+F156-E156))</f>
        <v/>
      </c>
      <c r="I156" s="106" t="str">
        <f aca="false">IF($A156&gt;$G$2,"",INDEX(仕訳帳・設定!$AQ$6:$AQ$1000,MATCH($A156,仕訳帳・設定!$AP$6:$AP$1000,0),1))</f>
        <v/>
      </c>
      <c r="J156" s="105" t="str">
        <f aca="false">IF($A156&gt;$G$2,"",MATCH($A156,仕訳帳・設定!$AP$6:$AP$1000))</f>
        <v/>
      </c>
    </row>
    <row r="157" customFormat="false" ht="12" hidden="false" customHeight="false" outlineLevel="0" collapsed="false">
      <c r="A157" s="52" t="n">
        <v>152</v>
      </c>
      <c r="B157" s="100" t="str">
        <f aca="false">IF($A157&gt;$G$2,"",INDEX(仕訳帳・設定!$AB$6:$AK$1000,$J157,1))</f>
        <v/>
      </c>
      <c r="C157" s="100" t="str">
        <f aca="false">IF(OR($D$2="",$A157&gt;$G$2),"",INDEX(仕訳帳・設定!$AB$6:$AK$1000,$J157,3)&amp;" "&amp;INDEX(仕訳帳・設定!$AB$6:$AK$1000,$J157,4))</f>
        <v/>
      </c>
      <c r="D157" s="169" t="str">
        <f aca="false">IF(OR($D$2="",$A157&gt;$G$2),"",IF($I157="借",INDEX(仕訳帳・設定!$AB$6:$AK$1000,$J157,9),INDEX(仕訳帳・設定!$AB$6:$AK$1000,$J157,6)))</f>
        <v/>
      </c>
      <c r="E157" s="88" t="str">
        <f aca="false">IF($A157&gt;$G$2,"",IF($I157="借",(INDEX(仕訳帳・設定!$AB$6:$AK$1000,$J157,7)),0))</f>
        <v/>
      </c>
      <c r="F157" s="88" t="str">
        <f aca="false">IF($A157&gt;$G$2,"",IF($I157="借",0,INDEX(仕訳帳・設定!$AB$6:$AK$1000,$J157,7)))</f>
        <v/>
      </c>
      <c r="G157" s="170" t="str">
        <f aca="false">IF($A157&gt;$G$2,"",IF($F$2="借方残",G156+E157-F157,G156+F157-E157))</f>
        <v/>
      </c>
      <c r="I157" s="106" t="str">
        <f aca="false">IF($A157&gt;$G$2,"",INDEX(仕訳帳・設定!$AQ$6:$AQ$1000,MATCH($A157,仕訳帳・設定!$AP$6:$AP$1000,0),1))</f>
        <v/>
      </c>
      <c r="J157" s="105" t="str">
        <f aca="false">IF($A157&gt;$G$2,"",MATCH($A157,仕訳帳・設定!$AP$6:$AP$1000))</f>
        <v/>
      </c>
    </row>
    <row r="158" customFormat="false" ht="12" hidden="false" customHeight="false" outlineLevel="0" collapsed="false">
      <c r="A158" s="52" t="n">
        <v>153</v>
      </c>
      <c r="B158" s="100" t="str">
        <f aca="false">IF($A158&gt;$G$2,"",INDEX(仕訳帳・設定!$AB$6:$AK$1000,$J158,1))</f>
        <v/>
      </c>
      <c r="C158" s="100" t="str">
        <f aca="false">IF(OR($D$2="",$A158&gt;$G$2),"",INDEX(仕訳帳・設定!$AB$6:$AK$1000,$J158,3)&amp;" "&amp;INDEX(仕訳帳・設定!$AB$6:$AK$1000,$J158,4))</f>
        <v/>
      </c>
      <c r="D158" s="169" t="str">
        <f aca="false">IF(OR($D$2="",$A158&gt;$G$2),"",IF($I158="借",INDEX(仕訳帳・設定!$AB$6:$AK$1000,$J158,9),INDEX(仕訳帳・設定!$AB$6:$AK$1000,$J158,6)))</f>
        <v/>
      </c>
      <c r="E158" s="88" t="str">
        <f aca="false">IF($A158&gt;$G$2,"",IF($I158="借",(INDEX(仕訳帳・設定!$AB$6:$AK$1000,$J158,7)),0))</f>
        <v/>
      </c>
      <c r="F158" s="88" t="str">
        <f aca="false">IF($A158&gt;$G$2,"",IF($I158="借",0,INDEX(仕訳帳・設定!$AB$6:$AK$1000,$J158,7)))</f>
        <v/>
      </c>
      <c r="G158" s="170" t="str">
        <f aca="false">IF($A158&gt;$G$2,"",IF($F$2="借方残",G157+E158-F158,G157+F158-E158))</f>
        <v/>
      </c>
      <c r="I158" s="106" t="str">
        <f aca="false">IF($A158&gt;$G$2,"",INDEX(仕訳帳・設定!$AQ$6:$AQ$1000,MATCH($A158,仕訳帳・設定!$AP$6:$AP$1000,0),1))</f>
        <v/>
      </c>
      <c r="J158" s="105" t="str">
        <f aca="false">IF($A158&gt;$G$2,"",MATCH($A158,仕訳帳・設定!$AP$6:$AP$1000))</f>
        <v/>
      </c>
    </row>
    <row r="159" customFormat="false" ht="12" hidden="false" customHeight="false" outlineLevel="0" collapsed="false">
      <c r="A159" s="52" t="n">
        <v>154</v>
      </c>
      <c r="B159" s="100" t="str">
        <f aca="false">IF($A159&gt;$G$2,"",INDEX(仕訳帳・設定!$AB$6:$AK$1000,$J159,1))</f>
        <v/>
      </c>
      <c r="C159" s="100" t="str">
        <f aca="false">IF(OR($D$2="",$A159&gt;$G$2),"",INDEX(仕訳帳・設定!$AB$6:$AK$1000,$J159,3)&amp;" "&amp;INDEX(仕訳帳・設定!$AB$6:$AK$1000,$J159,4))</f>
        <v/>
      </c>
      <c r="D159" s="169" t="str">
        <f aca="false">IF(OR($D$2="",$A159&gt;$G$2),"",IF($I159="借",INDEX(仕訳帳・設定!$AB$6:$AK$1000,$J159,9),INDEX(仕訳帳・設定!$AB$6:$AK$1000,$J159,6)))</f>
        <v/>
      </c>
      <c r="E159" s="88" t="str">
        <f aca="false">IF($A159&gt;$G$2,"",IF($I159="借",(INDEX(仕訳帳・設定!$AB$6:$AK$1000,$J159,7)),0))</f>
        <v/>
      </c>
      <c r="F159" s="88" t="str">
        <f aca="false">IF($A159&gt;$G$2,"",IF($I159="借",0,INDEX(仕訳帳・設定!$AB$6:$AK$1000,$J159,7)))</f>
        <v/>
      </c>
      <c r="G159" s="170" t="str">
        <f aca="false">IF($A159&gt;$G$2,"",IF($F$2="借方残",G158+E159-F159,G158+F159-E159))</f>
        <v/>
      </c>
      <c r="I159" s="106" t="str">
        <f aca="false">IF($A159&gt;$G$2,"",INDEX(仕訳帳・設定!$AQ$6:$AQ$1000,MATCH($A159,仕訳帳・設定!$AP$6:$AP$1000,0),1))</f>
        <v/>
      </c>
      <c r="J159" s="105" t="str">
        <f aca="false">IF($A159&gt;$G$2,"",MATCH($A159,仕訳帳・設定!$AP$6:$AP$1000))</f>
        <v/>
      </c>
    </row>
    <row r="160" customFormat="false" ht="12" hidden="false" customHeight="false" outlineLevel="0" collapsed="false">
      <c r="A160" s="52" t="n">
        <v>155</v>
      </c>
      <c r="B160" s="100" t="str">
        <f aca="false">IF($A160&gt;$G$2,"",INDEX(仕訳帳・設定!$AB$6:$AK$1000,$J160,1))</f>
        <v/>
      </c>
      <c r="C160" s="100" t="str">
        <f aca="false">IF(OR($D$2="",$A160&gt;$G$2),"",INDEX(仕訳帳・設定!$AB$6:$AK$1000,$J160,3)&amp;" "&amp;INDEX(仕訳帳・設定!$AB$6:$AK$1000,$J160,4))</f>
        <v/>
      </c>
      <c r="D160" s="169" t="str">
        <f aca="false">IF(OR($D$2="",$A160&gt;$G$2),"",IF($I160="借",INDEX(仕訳帳・設定!$AB$6:$AK$1000,$J160,9),INDEX(仕訳帳・設定!$AB$6:$AK$1000,$J160,6)))</f>
        <v/>
      </c>
      <c r="E160" s="88" t="str">
        <f aca="false">IF($A160&gt;$G$2,"",IF($I160="借",(INDEX(仕訳帳・設定!$AB$6:$AK$1000,$J160,7)),0))</f>
        <v/>
      </c>
      <c r="F160" s="88" t="str">
        <f aca="false">IF($A160&gt;$G$2,"",IF($I160="借",0,INDEX(仕訳帳・設定!$AB$6:$AK$1000,$J160,7)))</f>
        <v/>
      </c>
      <c r="G160" s="170" t="str">
        <f aca="false">IF($A160&gt;$G$2,"",IF($F$2="借方残",G159+E160-F160,G159+F160-E160))</f>
        <v/>
      </c>
      <c r="I160" s="106" t="str">
        <f aca="false">IF($A160&gt;$G$2,"",INDEX(仕訳帳・設定!$AQ$6:$AQ$1000,MATCH($A160,仕訳帳・設定!$AP$6:$AP$1000,0),1))</f>
        <v/>
      </c>
      <c r="J160" s="105" t="str">
        <f aca="false">IF($A160&gt;$G$2,"",MATCH($A160,仕訳帳・設定!$AP$6:$AP$1000))</f>
        <v/>
      </c>
    </row>
    <row r="161" customFormat="false" ht="12" hidden="false" customHeight="false" outlineLevel="0" collapsed="false">
      <c r="A161" s="52" t="n">
        <v>156</v>
      </c>
      <c r="B161" s="100" t="str">
        <f aca="false">IF($A161&gt;$G$2,"",INDEX(仕訳帳・設定!$AB$6:$AK$1000,$J161,1))</f>
        <v/>
      </c>
      <c r="C161" s="100" t="str">
        <f aca="false">IF(OR($D$2="",$A161&gt;$G$2),"",INDEX(仕訳帳・設定!$AB$6:$AK$1000,$J161,3)&amp;" "&amp;INDEX(仕訳帳・設定!$AB$6:$AK$1000,$J161,4))</f>
        <v/>
      </c>
      <c r="D161" s="169" t="str">
        <f aca="false">IF(OR($D$2="",$A161&gt;$G$2),"",IF($I161="借",INDEX(仕訳帳・設定!$AB$6:$AK$1000,$J161,9),INDEX(仕訳帳・設定!$AB$6:$AK$1000,$J161,6)))</f>
        <v/>
      </c>
      <c r="E161" s="88" t="str">
        <f aca="false">IF($A161&gt;$G$2,"",IF($I161="借",(INDEX(仕訳帳・設定!$AB$6:$AK$1000,$J161,7)),0))</f>
        <v/>
      </c>
      <c r="F161" s="88" t="str">
        <f aca="false">IF($A161&gt;$G$2,"",IF($I161="借",0,INDEX(仕訳帳・設定!$AB$6:$AK$1000,$J161,7)))</f>
        <v/>
      </c>
      <c r="G161" s="170" t="str">
        <f aca="false">IF($A161&gt;$G$2,"",IF($F$2="借方残",G160+E161-F161,G160+F161-E161))</f>
        <v/>
      </c>
      <c r="I161" s="106" t="str">
        <f aca="false">IF($A161&gt;$G$2,"",INDEX(仕訳帳・設定!$AQ$6:$AQ$1000,MATCH($A161,仕訳帳・設定!$AP$6:$AP$1000,0),1))</f>
        <v/>
      </c>
      <c r="J161" s="105" t="str">
        <f aca="false">IF($A161&gt;$G$2,"",MATCH($A161,仕訳帳・設定!$AP$6:$AP$1000))</f>
        <v/>
      </c>
    </row>
    <row r="162" customFormat="false" ht="12" hidden="false" customHeight="false" outlineLevel="0" collapsed="false">
      <c r="A162" s="52" t="n">
        <v>157</v>
      </c>
      <c r="B162" s="100" t="str">
        <f aca="false">IF($A162&gt;$G$2,"",INDEX(仕訳帳・設定!$AB$6:$AK$1000,$J162,1))</f>
        <v/>
      </c>
      <c r="C162" s="100" t="str">
        <f aca="false">IF(OR($D$2="",$A162&gt;$G$2),"",INDEX(仕訳帳・設定!$AB$6:$AK$1000,$J162,3)&amp;" "&amp;INDEX(仕訳帳・設定!$AB$6:$AK$1000,$J162,4))</f>
        <v/>
      </c>
      <c r="D162" s="169" t="str">
        <f aca="false">IF(OR($D$2="",$A162&gt;$G$2),"",IF($I162="借",INDEX(仕訳帳・設定!$AB$6:$AK$1000,$J162,9),INDEX(仕訳帳・設定!$AB$6:$AK$1000,$J162,6)))</f>
        <v/>
      </c>
      <c r="E162" s="88" t="str">
        <f aca="false">IF($A162&gt;$G$2,"",IF($I162="借",(INDEX(仕訳帳・設定!$AB$6:$AK$1000,$J162,7)),0))</f>
        <v/>
      </c>
      <c r="F162" s="88" t="str">
        <f aca="false">IF($A162&gt;$G$2,"",IF($I162="借",0,INDEX(仕訳帳・設定!$AB$6:$AK$1000,$J162,7)))</f>
        <v/>
      </c>
      <c r="G162" s="170" t="str">
        <f aca="false">IF($A162&gt;$G$2,"",IF($F$2="借方残",G161+E162-F162,G161+F162-E162))</f>
        <v/>
      </c>
      <c r="I162" s="106" t="str">
        <f aca="false">IF($A162&gt;$G$2,"",INDEX(仕訳帳・設定!$AQ$6:$AQ$1000,MATCH($A162,仕訳帳・設定!$AP$6:$AP$1000,0),1))</f>
        <v/>
      </c>
      <c r="J162" s="105" t="str">
        <f aca="false">IF($A162&gt;$G$2,"",MATCH($A162,仕訳帳・設定!$AP$6:$AP$1000))</f>
        <v/>
      </c>
    </row>
    <row r="163" customFormat="false" ht="12" hidden="false" customHeight="false" outlineLevel="0" collapsed="false">
      <c r="A163" s="52" t="n">
        <v>158</v>
      </c>
      <c r="B163" s="100" t="str">
        <f aca="false">IF($A163&gt;$G$2,"",INDEX(仕訳帳・設定!$AB$6:$AK$1000,$J163,1))</f>
        <v/>
      </c>
      <c r="C163" s="100" t="str">
        <f aca="false">IF(OR($D$2="",$A163&gt;$G$2),"",INDEX(仕訳帳・設定!$AB$6:$AK$1000,$J163,3)&amp;" "&amp;INDEX(仕訳帳・設定!$AB$6:$AK$1000,$J163,4))</f>
        <v/>
      </c>
      <c r="D163" s="169" t="str">
        <f aca="false">IF(OR($D$2="",$A163&gt;$G$2),"",IF($I163="借",INDEX(仕訳帳・設定!$AB$6:$AK$1000,$J163,9),INDEX(仕訳帳・設定!$AB$6:$AK$1000,$J163,6)))</f>
        <v/>
      </c>
      <c r="E163" s="88" t="str">
        <f aca="false">IF($A163&gt;$G$2,"",IF($I163="借",(INDEX(仕訳帳・設定!$AB$6:$AK$1000,$J163,7)),0))</f>
        <v/>
      </c>
      <c r="F163" s="88" t="str">
        <f aca="false">IF($A163&gt;$G$2,"",IF($I163="借",0,INDEX(仕訳帳・設定!$AB$6:$AK$1000,$J163,7)))</f>
        <v/>
      </c>
      <c r="G163" s="170" t="str">
        <f aca="false">IF($A163&gt;$G$2,"",IF($F$2="借方残",G162+E163-F163,G162+F163-E163))</f>
        <v/>
      </c>
      <c r="I163" s="106" t="str">
        <f aca="false">IF($A163&gt;$G$2,"",INDEX(仕訳帳・設定!$AQ$6:$AQ$1000,MATCH($A163,仕訳帳・設定!$AP$6:$AP$1000,0),1))</f>
        <v/>
      </c>
      <c r="J163" s="105" t="str">
        <f aca="false">IF($A163&gt;$G$2,"",MATCH($A163,仕訳帳・設定!$AP$6:$AP$1000))</f>
        <v/>
      </c>
    </row>
    <row r="164" customFormat="false" ht="12" hidden="false" customHeight="false" outlineLevel="0" collapsed="false">
      <c r="A164" s="52" t="n">
        <v>159</v>
      </c>
      <c r="B164" s="100" t="str">
        <f aca="false">IF($A164&gt;$G$2,"",INDEX(仕訳帳・設定!$AB$6:$AK$1000,$J164,1))</f>
        <v/>
      </c>
      <c r="C164" s="100" t="str">
        <f aca="false">IF(OR($D$2="",$A164&gt;$G$2),"",INDEX(仕訳帳・設定!$AB$6:$AK$1000,$J164,3)&amp;" "&amp;INDEX(仕訳帳・設定!$AB$6:$AK$1000,$J164,4))</f>
        <v/>
      </c>
      <c r="D164" s="169" t="str">
        <f aca="false">IF(OR($D$2="",$A164&gt;$G$2),"",IF($I164="借",INDEX(仕訳帳・設定!$AB$6:$AK$1000,$J164,9),INDEX(仕訳帳・設定!$AB$6:$AK$1000,$J164,6)))</f>
        <v/>
      </c>
      <c r="E164" s="88" t="str">
        <f aca="false">IF($A164&gt;$G$2,"",IF($I164="借",(INDEX(仕訳帳・設定!$AB$6:$AK$1000,$J164,7)),0))</f>
        <v/>
      </c>
      <c r="F164" s="88" t="str">
        <f aca="false">IF($A164&gt;$G$2,"",IF($I164="借",0,INDEX(仕訳帳・設定!$AB$6:$AK$1000,$J164,7)))</f>
        <v/>
      </c>
      <c r="G164" s="170" t="str">
        <f aca="false">IF($A164&gt;$G$2,"",IF($F$2="借方残",G163+E164-F164,G163+F164-E164))</f>
        <v/>
      </c>
      <c r="I164" s="106" t="str">
        <f aca="false">IF($A164&gt;$G$2,"",INDEX(仕訳帳・設定!$AQ$6:$AQ$1000,MATCH($A164,仕訳帳・設定!$AP$6:$AP$1000,0),1))</f>
        <v/>
      </c>
      <c r="J164" s="105" t="str">
        <f aca="false">IF($A164&gt;$G$2,"",MATCH($A164,仕訳帳・設定!$AP$6:$AP$1000))</f>
        <v/>
      </c>
    </row>
    <row r="165" customFormat="false" ht="12" hidden="false" customHeight="false" outlineLevel="0" collapsed="false">
      <c r="A165" s="52" t="n">
        <v>160</v>
      </c>
      <c r="B165" s="100" t="str">
        <f aca="false">IF($A165&gt;$G$2,"",INDEX(仕訳帳・設定!$AB$6:$AK$1000,$J165,1))</f>
        <v/>
      </c>
      <c r="C165" s="100" t="str">
        <f aca="false">IF(OR($D$2="",$A165&gt;$G$2),"",INDEX(仕訳帳・設定!$AB$6:$AK$1000,$J165,3)&amp;" "&amp;INDEX(仕訳帳・設定!$AB$6:$AK$1000,$J165,4))</f>
        <v/>
      </c>
      <c r="D165" s="169" t="str">
        <f aca="false">IF(OR($D$2="",$A165&gt;$G$2),"",IF($I165="借",INDEX(仕訳帳・設定!$AB$6:$AK$1000,$J165,9),INDEX(仕訳帳・設定!$AB$6:$AK$1000,$J165,6)))</f>
        <v/>
      </c>
      <c r="E165" s="88" t="str">
        <f aca="false">IF($A165&gt;$G$2,"",IF($I165="借",(INDEX(仕訳帳・設定!$AB$6:$AK$1000,$J165,7)),0))</f>
        <v/>
      </c>
      <c r="F165" s="88" t="str">
        <f aca="false">IF($A165&gt;$G$2,"",IF($I165="借",0,INDEX(仕訳帳・設定!$AB$6:$AK$1000,$J165,7)))</f>
        <v/>
      </c>
      <c r="G165" s="170" t="str">
        <f aca="false">IF($A165&gt;$G$2,"",IF($F$2="借方残",G164+E165-F165,G164+F165-E165))</f>
        <v/>
      </c>
      <c r="I165" s="106" t="str">
        <f aca="false">IF($A165&gt;$G$2,"",INDEX(仕訳帳・設定!$AQ$6:$AQ$1000,MATCH($A165,仕訳帳・設定!$AP$6:$AP$1000,0),1))</f>
        <v/>
      </c>
      <c r="J165" s="105" t="str">
        <f aca="false">IF($A165&gt;$G$2,"",MATCH($A165,仕訳帳・設定!$AP$6:$AP$1000))</f>
        <v/>
      </c>
    </row>
    <row r="166" customFormat="false" ht="12" hidden="false" customHeight="false" outlineLevel="0" collapsed="false">
      <c r="A166" s="52" t="n">
        <v>161</v>
      </c>
      <c r="B166" s="100" t="str">
        <f aca="false">IF($A166&gt;$G$2,"",INDEX(仕訳帳・設定!$AB$6:$AK$1000,$J166,1))</f>
        <v/>
      </c>
      <c r="C166" s="100" t="str">
        <f aca="false">IF(OR($D$2="",$A166&gt;$G$2),"",INDEX(仕訳帳・設定!$AB$6:$AK$1000,$J166,3)&amp;" "&amp;INDEX(仕訳帳・設定!$AB$6:$AK$1000,$J166,4))</f>
        <v/>
      </c>
      <c r="D166" s="169" t="str">
        <f aca="false">IF(OR($D$2="",$A166&gt;$G$2),"",IF($I166="借",INDEX(仕訳帳・設定!$AB$6:$AK$1000,$J166,9),INDEX(仕訳帳・設定!$AB$6:$AK$1000,$J166,6)))</f>
        <v/>
      </c>
      <c r="E166" s="88" t="str">
        <f aca="false">IF($A166&gt;$G$2,"",IF($I166="借",(INDEX(仕訳帳・設定!$AB$6:$AK$1000,$J166,7)),0))</f>
        <v/>
      </c>
      <c r="F166" s="88" t="str">
        <f aca="false">IF($A166&gt;$G$2,"",IF($I166="借",0,INDEX(仕訳帳・設定!$AB$6:$AK$1000,$J166,7)))</f>
        <v/>
      </c>
      <c r="G166" s="170" t="str">
        <f aca="false">IF($A166&gt;$G$2,"",IF($F$2="借方残",G165+E166-F166,G165+F166-E166))</f>
        <v/>
      </c>
      <c r="I166" s="106" t="str">
        <f aca="false">IF($A166&gt;$G$2,"",INDEX(仕訳帳・設定!$AQ$6:$AQ$1000,MATCH($A166,仕訳帳・設定!$AP$6:$AP$1000,0),1))</f>
        <v/>
      </c>
      <c r="J166" s="105" t="str">
        <f aca="false">IF($A166&gt;$G$2,"",MATCH($A166,仕訳帳・設定!$AP$6:$AP$1000))</f>
        <v/>
      </c>
    </row>
    <row r="167" customFormat="false" ht="12" hidden="false" customHeight="false" outlineLevel="0" collapsed="false">
      <c r="A167" s="52" t="n">
        <v>162</v>
      </c>
      <c r="B167" s="100" t="str">
        <f aca="false">IF($A167&gt;$G$2,"",INDEX(仕訳帳・設定!$AB$6:$AK$1000,$J167,1))</f>
        <v/>
      </c>
      <c r="C167" s="100" t="str">
        <f aca="false">IF(OR($D$2="",$A167&gt;$G$2),"",INDEX(仕訳帳・設定!$AB$6:$AK$1000,$J167,3)&amp;" "&amp;INDEX(仕訳帳・設定!$AB$6:$AK$1000,$J167,4))</f>
        <v/>
      </c>
      <c r="D167" s="169" t="str">
        <f aca="false">IF(OR($D$2="",$A167&gt;$G$2),"",IF($I167="借",INDEX(仕訳帳・設定!$AB$6:$AK$1000,$J167,9),INDEX(仕訳帳・設定!$AB$6:$AK$1000,$J167,6)))</f>
        <v/>
      </c>
      <c r="E167" s="88" t="str">
        <f aca="false">IF($A167&gt;$G$2,"",IF($I167="借",(INDEX(仕訳帳・設定!$AB$6:$AK$1000,$J167,7)),0))</f>
        <v/>
      </c>
      <c r="F167" s="88" t="str">
        <f aca="false">IF($A167&gt;$G$2,"",IF($I167="借",0,INDEX(仕訳帳・設定!$AB$6:$AK$1000,$J167,7)))</f>
        <v/>
      </c>
      <c r="G167" s="170" t="str">
        <f aca="false">IF($A167&gt;$G$2,"",IF($F$2="借方残",G166+E167-F167,G166+F167-E167))</f>
        <v/>
      </c>
      <c r="I167" s="106" t="str">
        <f aca="false">IF($A167&gt;$G$2,"",INDEX(仕訳帳・設定!$AQ$6:$AQ$1000,MATCH($A167,仕訳帳・設定!$AP$6:$AP$1000,0),1))</f>
        <v/>
      </c>
      <c r="J167" s="105" t="str">
        <f aca="false">IF($A167&gt;$G$2,"",MATCH($A167,仕訳帳・設定!$AP$6:$AP$1000))</f>
        <v/>
      </c>
    </row>
    <row r="168" customFormat="false" ht="12" hidden="false" customHeight="false" outlineLevel="0" collapsed="false">
      <c r="A168" s="52" t="n">
        <v>163</v>
      </c>
      <c r="B168" s="100" t="str">
        <f aca="false">IF($A168&gt;$G$2,"",INDEX(仕訳帳・設定!$AB$6:$AK$1000,$J168,1))</f>
        <v/>
      </c>
      <c r="C168" s="100" t="str">
        <f aca="false">IF(OR($D$2="",$A168&gt;$G$2),"",INDEX(仕訳帳・設定!$AB$6:$AK$1000,$J168,3)&amp;" "&amp;INDEX(仕訳帳・設定!$AB$6:$AK$1000,$J168,4))</f>
        <v/>
      </c>
      <c r="D168" s="169" t="str">
        <f aca="false">IF(OR($D$2="",$A168&gt;$G$2),"",IF($I168="借",INDEX(仕訳帳・設定!$AB$6:$AK$1000,$J168,9),INDEX(仕訳帳・設定!$AB$6:$AK$1000,$J168,6)))</f>
        <v/>
      </c>
      <c r="E168" s="88" t="str">
        <f aca="false">IF($A168&gt;$G$2,"",IF($I168="借",(INDEX(仕訳帳・設定!$AB$6:$AK$1000,$J168,7)),0))</f>
        <v/>
      </c>
      <c r="F168" s="88" t="str">
        <f aca="false">IF($A168&gt;$G$2,"",IF($I168="借",0,INDEX(仕訳帳・設定!$AB$6:$AK$1000,$J168,7)))</f>
        <v/>
      </c>
      <c r="G168" s="170" t="str">
        <f aca="false">IF($A168&gt;$G$2,"",IF($F$2="借方残",G167+E168-F168,G167+F168-E168))</f>
        <v/>
      </c>
      <c r="I168" s="106" t="str">
        <f aca="false">IF($A168&gt;$G$2,"",INDEX(仕訳帳・設定!$AQ$6:$AQ$1000,MATCH($A168,仕訳帳・設定!$AP$6:$AP$1000,0),1))</f>
        <v/>
      </c>
      <c r="J168" s="105" t="str">
        <f aca="false">IF($A168&gt;$G$2,"",MATCH($A168,仕訳帳・設定!$AP$6:$AP$1000))</f>
        <v/>
      </c>
    </row>
    <row r="169" customFormat="false" ht="12" hidden="false" customHeight="false" outlineLevel="0" collapsed="false">
      <c r="A169" s="52" t="n">
        <v>164</v>
      </c>
      <c r="B169" s="100" t="str">
        <f aca="false">IF($A169&gt;$G$2,"",INDEX(仕訳帳・設定!$AB$6:$AK$1000,$J169,1))</f>
        <v/>
      </c>
      <c r="C169" s="100" t="str">
        <f aca="false">IF(OR($D$2="",$A169&gt;$G$2),"",INDEX(仕訳帳・設定!$AB$6:$AK$1000,$J169,3)&amp;" "&amp;INDEX(仕訳帳・設定!$AB$6:$AK$1000,$J169,4))</f>
        <v/>
      </c>
      <c r="D169" s="169" t="str">
        <f aca="false">IF(OR($D$2="",$A169&gt;$G$2),"",IF($I169="借",INDEX(仕訳帳・設定!$AB$6:$AK$1000,$J169,9),INDEX(仕訳帳・設定!$AB$6:$AK$1000,$J169,6)))</f>
        <v/>
      </c>
      <c r="E169" s="88" t="str">
        <f aca="false">IF($A169&gt;$G$2,"",IF($I169="借",(INDEX(仕訳帳・設定!$AB$6:$AK$1000,$J169,7)),0))</f>
        <v/>
      </c>
      <c r="F169" s="88" t="str">
        <f aca="false">IF($A169&gt;$G$2,"",IF($I169="借",0,INDEX(仕訳帳・設定!$AB$6:$AK$1000,$J169,7)))</f>
        <v/>
      </c>
      <c r="G169" s="170" t="str">
        <f aca="false">IF($A169&gt;$G$2,"",IF($F$2="借方残",G168+E169-F169,G168+F169-E169))</f>
        <v/>
      </c>
      <c r="I169" s="106" t="str">
        <f aca="false">IF($A169&gt;$G$2,"",INDEX(仕訳帳・設定!$AQ$6:$AQ$1000,MATCH($A169,仕訳帳・設定!$AP$6:$AP$1000,0),1))</f>
        <v/>
      </c>
      <c r="J169" s="105" t="str">
        <f aca="false">IF($A169&gt;$G$2,"",MATCH($A169,仕訳帳・設定!$AP$6:$AP$1000))</f>
        <v/>
      </c>
    </row>
    <row r="170" customFormat="false" ht="12" hidden="false" customHeight="false" outlineLevel="0" collapsed="false">
      <c r="A170" s="52" t="n">
        <v>165</v>
      </c>
      <c r="B170" s="100" t="str">
        <f aca="false">IF($A170&gt;$G$2,"",INDEX(仕訳帳・設定!$AB$6:$AK$1000,$J170,1))</f>
        <v/>
      </c>
      <c r="C170" s="100" t="str">
        <f aca="false">IF(OR($D$2="",$A170&gt;$G$2),"",INDEX(仕訳帳・設定!$AB$6:$AK$1000,$J170,3)&amp;" "&amp;INDEX(仕訳帳・設定!$AB$6:$AK$1000,$J170,4))</f>
        <v/>
      </c>
      <c r="D170" s="169" t="str">
        <f aca="false">IF(OR($D$2="",$A170&gt;$G$2),"",IF($I170="借",INDEX(仕訳帳・設定!$AB$6:$AK$1000,$J170,9),INDEX(仕訳帳・設定!$AB$6:$AK$1000,$J170,6)))</f>
        <v/>
      </c>
      <c r="E170" s="88" t="str">
        <f aca="false">IF($A170&gt;$G$2,"",IF($I170="借",(INDEX(仕訳帳・設定!$AB$6:$AK$1000,$J170,7)),0))</f>
        <v/>
      </c>
      <c r="F170" s="88" t="str">
        <f aca="false">IF($A170&gt;$G$2,"",IF($I170="借",0,INDEX(仕訳帳・設定!$AB$6:$AK$1000,$J170,7)))</f>
        <v/>
      </c>
      <c r="G170" s="170" t="str">
        <f aca="false">IF($A170&gt;$G$2,"",IF($F$2="借方残",G169+E170-F170,G169+F170-E170))</f>
        <v/>
      </c>
      <c r="I170" s="106" t="str">
        <f aca="false">IF($A170&gt;$G$2,"",INDEX(仕訳帳・設定!$AQ$6:$AQ$1000,MATCH($A170,仕訳帳・設定!$AP$6:$AP$1000,0),1))</f>
        <v/>
      </c>
      <c r="J170" s="105" t="str">
        <f aca="false">IF($A170&gt;$G$2,"",MATCH($A170,仕訳帳・設定!$AP$6:$AP$1000))</f>
        <v/>
      </c>
    </row>
    <row r="171" customFormat="false" ht="12" hidden="false" customHeight="false" outlineLevel="0" collapsed="false">
      <c r="A171" s="52" t="n">
        <v>166</v>
      </c>
      <c r="B171" s="100" t="str">
        <f aca="false">IF($A171&gt;$G$2,"",INDEX(仕訳帳・設定!$AB$6:$AK$1000,$J171,1))</f>
        <v/>
      </c>
      <c r="C171" s="100" t="str">
        <f aca="false">IF(OR($D$2="",$A171&gt;$G$2),"",INDEX(仕訳帳・設定!$AB$6:$AK$1000,$J171,3)&amp;" "&amp;INDEX(仕訳帳・設定!$AB$6:$AK$1000,$J171,4))</f>
        <v/>
      </c>
      <c r="D171" s="169" t="str">
        <f aca="false">IF(OR($D$2="",$A171&gt;$G$2),"",IF($I171="借",INDEX(仕訳帳・設定!$AB$6:$AK$1000,$J171,9),INDEX(仕訳帳・設定!$AB$6:$AK$1000,$J171,6)))</f>
        <v/>
      </c>
      <c r="E171" s="88" t="str">
        <f aca="false">IF($A171&gt;$G$2,"",IF($I171="借",(INDEX(仕訳帳・設定!$AB$6:$AK$1000,$J171,7)),0))</f>
        <v/>
      </c>
      <c r="F171" s="88" t="str">
        <f aca="false">IF($A171&gt;$G$2,"",IF($I171="借",0,INDEX(仕訳帳・設定!$AB$6:$AK$1000,$J171,7)))</f>
        <v/>
      </c>
      <c r="G171" s="170" t="str">
        <f aca="false">IF($A171&gt;$G$2,"",IF($F$2="借方残",G170+E171-F171,G170+F171-E171))</f>
        <v/>
      </c>
      <c r="I171" s="106" t="str">
        <f aca="false">IF($A171&gt;$G$2,"",INDEX(仕訳帳・設定!$AQ$6:$AQ$1000,MATCH($A171,仕訳帳・設定!$AP$6:$AP$1000,0),1))</f>
        <v/>
      </c>
      <c r="J171" s="105" t="str">
        <f aca="false">IF($A171&gt;$G$2,"",MATCH($A171,仕訳帳・設定!$AP$6:$AP$1000))</f>
        <v/>
      </c>
    </row>
    <row r="172" customFormat="false" ht="12" hidden="false" customHeight="false" outlineLevel="0" collapsed="false">
      <c r="A172" s="52" t="n">
        <v>167</v>
      </c>
      <c r="B172" s="100" t="str">
        <f aca="false">IF($A172&gt;$G$2,"",INDEX(仕訳帳・設定!$AB$6:$AK$1000,$J172,1))</f>
        <v/>
      </c>
      <c r="C172" s="100" t="str">
        <f aca="false">IF(OR($D$2="",$A172&gt;$G$2),"",INDEX(仕訳帳・設定!$AB$6:$AK$1000,$J172,3)&amp;" "&amp;INDEX(仕訳帳・設定!$AB$6:$AK$1000,$J172,4))</f>
        <v/>
      </c>
      <c r="D172" s="169" t="str">
        <f aca="false">IF(OR($D$2="",$A172&gt;$G$2),"",IF($I172="借",INDEX(仕訳帳・設定!$AB$6:$AK$1000,$J172,9),INDEX(仕訳帳・設定!$AB$6:$AK$1000,$J172,6)))</f>
        <v/>
      </c>
      <c r="E172" s="88" t="str">
        <f aca="false">IF($A172&gt;$G$2,"",IF($I172="借",(INDEX(仕訳帳・設定!$AB$6:$AK$1000,$J172,7)),0))</f>
        <v/>
      </c>
      <c r="F172" s="88" t="str">
        <f aca="false">IF($A172&gt;$G$2,"",IF($I172="借",0,INDEX(仕訳帳・設定!$AB$6:$AK$1000,$J172,7)))</f>
        <v/>
      </c>
      <c r="G172" s="170" t="str">
        <f aca="false">IF($A172&gt;$G$2,"",IF($F$2="借方残",G171+E172-F172,G171+F172-E172))</f>
        <v/>
      </c>
      <c r="I172" s="106" t="str">
        <f aca="false">IF($A172&gt;$G$2,"",INDEX(仕訳帳・設定!$AQ$6:$AQ$1000,MATCH($A172,仕訳帳・設定!$AP$6:$AP$1000,0),1))</f>
        <v/>
      </c>
      <c r="J172" s="105" t="str">
        <f aca="false">IF($A172&gt;$G$2,"",MATCH($A172,仕訳帳・設定!$AP$6:$AP$1000))</f>
        <v/>
      </c>
    </row>
    <row r="173" customFormat="false" ht="12" hidden="false" customHeight="false" outlineLevel="0" collapsed="false">
      <c r="A173" s="52" t="n">
        <v>168</v>
      </c>
      <c r="B173" s="100" t="str">
        <f aca="false">IF($A173&gt;$G$2,"",INDEX(仕訳帳・設定!$AB$6:$AK$1000,$J173,1))</f>
        <v/>
      </c>
      <c r="C173" s="100" t="str">
        <f aca="false">IF(OR($D$2="",$A173&gt;$G$2),"",INDEX(仕訳帳・設定!$AB$6:$AK$1000,$J173,3)&amp;" "&amp;INDEX(仕訳帳・設定!$AB$6:$AK$1000,$J173,4))</f>
        <v/>
      </c>
      <c r="D173" s="169" t="str">
        <f aca="false">IF(OR($D$2="",$A173&gt;$G$2),"",IF($I173="借",INDEX(仕訳帳・設定!$AB$6:$AK$1000,$J173,9),INDEX(仕訳帳・設定!$AB$6:$AK$1000,$J173,6)))</f>
        <v/>
      </c>
      <c r="E173" s="88" t="str">
        <f aca="false">IF($A173&gt;$G$2,"",IF($I173="借",(INDEX(仕訳帳・設定!$AB$6:$AK$1000,$J173,7)),0))</f>
        <v/>
      </c>
      <c r="F173" s="88" t="str">
        <f aca="false">IF($A173&gt;$G$2,"",IF($I173="借",0,INDEX(仕訳帳・設定!$AB$6:$AK$1000,$J173,7)))</f>
        <v/>
      </c>
      <c r="G173" s="170" t="str">
        <f aca="false">IF($A173&gt;$G$2,"",IF($F$2="借方残",G172+E173-F173,G172+F173-E173))</f>
        <v/>
      </c>
      <c r="I173" s="106" t="str">
        <f aca="false">IF($A173&gt;$G$2,"",INDEX(仕訳帳・設定!$AQ$6:$AQ$1000,MATCH($A173,仕訳帳・設定!$AP$6:$AP$1000,0),1))</f>
        <v/>
      </c>
      <c r="J173" s="105" t="str">
        <f aca="false">IF($A173&gt;$G$2,"",MATCH($A173,仕訳帳・設定!$AP$6:$AP$1000))</f>
        <v/>
      </c>
    </row>
    <row r="174" customFormat="false" ht="12" hidden="false" customHeight="false" outlineLevel="0" collapsed="false">
      <c r="A174" s="52" t="n">
        <v>169</v>
      </c>
      <c r="B174" s="100" t="str">
        <f aca="false">IF($A174&gt;$G$2,"",INDEX(仕訳帳・設定!$AB$6:$AK$1000,$J174,1))</f>
        <v/>
      </c>
      <c r="C174" s="100" t="str">
        <f aca="false">IF(OR($D$2="",$A174&gt;$G$2),"",INDEX(仕訳帳・設定!$AB$6:$AK$1000,$J174,3)&amp;" "&amp;INDEX(仕訳帳・設定!$AB$6:$AK$1000,$J174,4))</f>
        <v/>
      </c>
      <c r="D174" s="169" t="str">
        <f aca="false">IF(OR($D$2="",$A174&gt;$G$2),"",IF($I174="借",INDEX(仕訳帳・設定!$AB$6:$AK$1000,$J174,9),INDEX(仕訳帳・設定!$AB$6:$AK$1000,$J174,6)))</f>
        <v/>
      </c>
      <c r="E174" s="88" t="str">
        <f aca="false">IF($A174&gt;$G$2,"",IF($I174="借",(INDEX(仕訳帳・設定!$AB$6:$AK$1000,$J174,7)),0))</f>
        <v/>
      </c>
      <c r="F174" s="88" t="str">
        <f aca="false">IF($A174&gt;$G$2,"",IF($I174="借",0,INDEX(仕訳帳・設定!$AB$6:$AK$1000,$J174,7)))</f>
        <v/>
      </c>
      <c r="G174" s="170" t="str">
        <f aca="false">IF($A174&gt;$G$2,"",IF($F$2="借方残",G173+E174-F174,G173+F174-E174))</f>
        <v/>
      </c>
      <c r="I174" s="106" t="str">
        <f aca="false">IF($A174&gt;$G$2,"",INDEX(仕訳帳・設定!$AQ$6:$AQ$1000,MATCH($A174,仕訳帳・設定!$AP$6:$AP$1000,0),1))</f>
        <v/>
      </c>
      <c r="J174" s="105" t="str">
        <f aca="false">IF($A174&gt;$G$2,"",MATCH($A174,仕訳帳・設定!$AP$6:$AP$1000))</f>
        <v/>
      </c>
    </row>
    <row r="175" customFormat="false" ht="12" hidden="false" customHeight="false" outlineLevel="0" collapsed="false">
      <c r="A175" s="52" t="n">
        <v>170</v>
      </c>
      <c r="B175" s="100" t="str">
        <f aca="false">IF($A175&gt;$G$2,"",INDEX(仕訳帳・設定!$AB$6:$AK$1000,$J175,1))</f>
        <v/>
      </c>
      <c r="C175" s="100" t="str">
        <f aca="false">IF(OR($D$2="",$A175&gt;$G$2),"",INDEX(仕訳帳・設定!$AB$6:$AK$1000,$J175,3)&amp;" "&amp;INDEX(仕訳帳・設定!$AB$6:$AK$1000,$J175,4))</f>
        <v/>
      </c>
      <c r="D175" s="169" t="str">
        <f aca="false">IF(OR($D$2="",$A175&gt;$G$2),"",IF($I175="借",INDEX(仕訳帳・設定!$AB$6:$AK$1000,$J175,9),INDEX(仕訳帳・設定!$AB$6:$AK$1000,$J175,6)))</f>
        <v/>
      </c>
      <c r="E175" s="88" t="str">
        <f aca="false">IF($A175&gt;$G$2,"",IF($I175="借",(INDEX(仕訳帳・設定!$AB$6:$AK$1000,$J175,7)),0))</f>
        <v/>
      </c>
      <c r="F175" s="88" t="str">
        <f aca="false">IF($A175&gt;$G$2,"",IF($I175="借",0,INDEX(仕訳帳・設定!$AB$6:$AK$1000,$J175,7)))</f>
        <v/>
      </c>
      <c r="G175" s="170" t="str">
        <f aca="false">IF($A175&gt;$G$2,"",IF($F$2="借方残",G174+E175-F175,G174+F175-E175))</f>
        <v/>
      </c>
      <c r="I175" s="106" t="str">
        <f aca="false">IF($A175&gt;$G$2,"",INDEX(仕訳帳・設定!$AQ$6:$AQ$1000,MATCH($A175,仕訳帳・設定!$AP$6:$AP$1000,0),1))</f>
        <v/>
      </c>
      <c r="J175" s="105" t="str">
        <f aca="false">IF($A175&gt;$G$2,"",MATCH($A175,仕訳帳・設定!$AP$6:$AP$1000))</f>
        <v/>
      </c>
    </row>
    <row r="176" customFormat="false" ht="12" hidden="false" customHeight="false" outlineLevel="0" collapsed="false">
      <c r="A176" s="52" t="n">
        <v>171</v>
      </c>
      <c r="B176" s="100" t="str">
        <f aca="false">IF($A176&gt;$G$2,"",INDEX(仕訳帳・設定!$AB$6:$AK$1000,$J176,1))</f>
        <v/>
      </c>
      <c r="C176" s="100" t="str">
        <f aca="false">IF(OR($D$2="",$A176&gt;$G$2),"",INDEX(仕訳帳・設定!$AB$6:$AK$1000,$J176,3)&amp;" "&amp;INDEX(仕訳帳・設定!$AB$6:$AK$1000,$J176,4))</f>
        <v/>
      </c>
      <c r="D176" s="169" t="str">
        <f aca="false">IF(OR($D$2="",$A176&gt;$G$2),"",IF($I176="借",INDEX(仕訳帳・設定!$AB$6:$AK$1000,$J176,9),INDEX(仕訳帳・設定!$AB$6:$AK$1000,$J176,6)))</f>
        <v/>
      </c>
      <c r="E176" s="88" t="str">
        <f aca="false">IF($A176&gt;$G$2,"",IF($I176="借",(INDEX(仕訳帳・設定!$AB$6:$AK$1000,$J176,7)),0))</f>
        <v/>
      </c>
      <c r="F176" s="88" t="str">
        <f aca="false">IF($A176&gt;$G$2,"",IF($I176="借",0,INDEX(仕訳帳・設定!$AB$6:$AK$1000,$J176,7)))</f>
        <v/>
      </c>
      <c r="G176" s="170" t="str">
        <f aca="false">IF($A176&gt;$G$2,"",IF($F$2="借方残",G175+E176-F176,G175+F176-E176))</f>
        <v/>
      </c>
      <c r="I176" s="106" t="str">
        <f aca="false">IF($A176&gt;$G$2,"",INDEX(仕訳帳・設定!$AQ$6:$AQ$1000,MATCH($A176,仕訳帳・設定!$AP$6:$AP$1000,0),1))</f>
        <v/>
      </c>
      <c r="J176" s="105" t="str">
        <f aca="false">IF($A176&gt;$G$2,"",MATCH($A176,仕訳帳・設定!$AP$6:$AP$1000))</f>
        <v/>
      </c>
    </row>
    <row r="177" customFormat="false" ht="12" hidden="false" customHeight="false" outlineLevel="0" collapsed="false">
      <c r="A177" s="52" t="n">
        <v>172</v>
      </c>
      <c r="B177" s="100" t="str">
        <f aca="false">IF($A177&gt;$G$2,"",INDEX(仕訳帳・設定!$AB$6:$AK$1000,$J177,1))</f>
        <v/>
      </c>
      <c r="C177" s="100" t="str">
        <f aca="false">IF(OR($D$2="",$A177&gt;$G$2),"",INDEX(仕訳帳・設定!$AB$6:$AK$1000,$J177,3)&amp;" "&amp;INDEX(仕訳帳・設定!$AB$6:$AK$1000,$J177,4))</f>
        <v/>
      </c>
      <c r="D177" s="169" t="str">
        <f aca="false">IF(OR($D$2="",$A177&gt;$G$2),"",IF($I177="借",INDEX(仕訳帳・設定!$AB$6:$AK$1000,$J177,9),INDEX(仕訳帳・設定!$AB$6:$AK$1000,$J177,6)))</f>
        <v/>
      </c>
      <c r="E177" s="88" t="str">
        <f aca="false">IF($A177&gt;$G$2,"",IF($I177="借",(INDEX(仕訳帳・設定!$AB$6:$AK$1000,$J177,7)),0))</f>
        <v/>
      </c>
      <c r="F177" s="88" t="str">
        <f aca="false">IF($A177&gt;$G$2,"",IF($I177="借",0,INDEX(仕訳帳・設定!$AB$6:$AK$1000,$J177,7)))</f>
        <v/>
      </c>
      <c r="G177" s="170" t="str">
        <f aca="false">IF($A177&gt;$G$2,"",IF($F$2="借方残",G176+E177-F177,G176+F177-E177))</f>
        <v/>
      </c>
      <c r="I177" s="106" t="str">
        <f aca="false">IF($A177&gt;$G$2,"",INDEX(仕訳帳・設定!$AQ$6:$AQ$1000,MATCH($A177,仕訳帳・設定!$AP$6:$AP$1000,0),1))</f>
        <v/>
      </c>
      <c r="J177" s="105" t="str">
        <f aca="false">IF($A177&gt;$G$2,"",MATCH($A177,仕訳帳・設定!$AP$6:$AP$1000))</f>
        <v/>
      </c>
    </row>
    <row r="178" customFormat="false" ht="12" hidden="false" customHeight="false" outlineLevel="0" collapsed="false">
      <c r="A178" s="52" t="n">
        <v>173</v>
      </c>
      <c r="B178" s="100" t="str">
        <f aca="false">IF($A178&gt;$G$2,"",INDEX(仕訳帳・設定!$AB$6:$AK$1000,$J178,1))</f>
        <v/>
      </c>
      <c r="C178" s="100" t="str">
        <f aca="false">IF(OR($D$2="",$A178&gt;$G$2),"",INDEX(仕訳帳・設定!$AB$6:$AK$1000,$J178,3)&amp;" "&amp;INDEX(仕訳帳・設定!$AB$6:$AK$1000,$J178,4))</f>
        <v/>
      </c>
      <c r="D178" s="169" t="str">
        <f aca="false">IF(OR($D$2="",$A178&gt;$G$2),"",IF($I178="借",INDEX(仕訳帳・設定!$AB$6:$AK$1000,$J178,9),INDEX(仕訳帳・設定!$AB$6:$AK$1000,$J178,6)))</f>
        <v/>
      </c>
      <c r="E178" s="88" t="str">
        <f aca="false">IF($A178&gt;$G$2,"",IF($I178="借",(INDEX(仕訳帳・設定!$AB$6:$AK$1000,$J178,7)),0))</f>
        <v/>
      </c>
      <c r="F178" s="88" t="str">
        <f aca="false">IF($A178&gt;$G$2,"",IF($I178="借",0,INDEX(仕訳帳・設定!$AB$6:$AK$1000,$J178,7)))</f>
        <v/>
      </c>
      <c r="G178" s="170" t="str">
        <f aca="false">IF($A178&gt;$G$2,"",IF($F$2="借方残",G177+E178-F178,G177+F178-E178))</f>
        <v/>
      </c>
      <c r="I178" s="106" t="str">
        <f aca="false">IF($A178&gt;$G$2,"",INDEX(仕訳帳・設定!$AQ$6:$AQ$1000,MATCH($A178,仕訳帳・設定!$AP$6:$AP$1000,0),1))</f>
        <v/>
      </c>
      <c r="J178" s="105" t="str">
        <f aca="false">IF($A178&gt;$G$2,"",MATCH($A178,仕訳帳・設定!$AP$6:$AP$1000))</f>
        <v/>
      </c>
    </row>
    <row r="179" customFormat="false" ht="12" hidden="false" customHeight="false" outlineLevel="0" collapsed="false">
      <c r="A179" s="52" t="n">
        <v>174</v>
      </c>
      <c r="B179" s="100" t="str">
        <f aca="false">IF($A179&gt;$G$2,"",INDEX(仕訳帳・設定!$AB$6:$AK$1000,$J179,1))</f>
        <v/>
      </c>
      <c r="C179" s="100" t="str">
        <f aca="false">IF(OR($D$2="",$A179&gt;$G$2),"",INDEX(仕訳帳・設定!$AB$6:$AK$1000,$J179,3)&amp;" "&amp;INDEX(仕訳帳・設定!$AB$6:$AK$1000,$J179,4))</f>
        <v/>
      </c>
      <c r="D179" s="169" t="str">
        <f aca="false">IF(OR($D$2="",$A179&gt;$G$2),"",IF($I179="借",INDEX(仕訳帳・設定!$AB$6:$AK$1000,$J179,9),INDEX(仕訳帳・設定!$AB$6:$AK$1000,$J179,6)))</f>
        <v/>
      </c>
      <c r="E179" s="88" t="str">
        <f aca="false">IF($A179&gt;$G$2,"",IF($I179="借",(INDEX(仕訳帳・設定!$AB$6:$AK$1000,$J179,7)),0))</f>
        <v/>
      </c>
      <c r="F179" s="88" t="str">
        <f aca="false">IF($A179&gt;$G$2,"",IF($I179="借",0,INDEX(仕訳帳・設定!$AB$6:$AK$1000,$J179,7)))</f>
        <v/>
      </c>
      <c r="G179" s="170" t="str">
        <f aca="false">IF($A179&gt;$G$2,"",IF($F$2="借方残",G178+E179-F179,G178+F179-E179))</f>
        <v/>
      </c>
      <c r="I179" s="106" t="str">
        <f aca="false">IF($A179&gt;$G$2,"",INDEX(仕訳帳・設定!$AQ$6:$AQ$1000,MATCH($A179,仕訳帳・設定!$AP$6:$AP$1000,0),1))</f>
        <v/>
      </c>
      <c r="J179" s="105" t="str">
        <f aca="false">IF($A179&gt;$G$2,"",MATCH($A179,仕訳帳・設定!$AP$6:$AP$1000))</f>
        <v/>
      </c>
    </row>
    <row r="180" customFormat="false" ht="12" hidden="false" customHeight="false" outlineLevel="0" collapsed="false">
      <c r="A180" s="52" t="n">
        <v>175</v>
      </c>
      <c r="B180" s="100" t="str">
        <f aca="false">IF($A180&gt;$G$2,"",INDEX(仕訳帳・設定!$AB$6:$AK$1000,$J180,1))</f>
        <v/>
      </c>
      <c r="C180" s="100" t="str">
        <f aca="false">IF(OR($D$2="",$A180&gt;$G$2),"",INDEX(仕訳帳・設定!$AB$6:$AK$1000,$J180,3)&amp;" "&amp;INDEX(仕訳帳・設定!$AB$6:$AK$1000,$J180,4))</f>
        <v/>
      </c>
      <c r="D180" s="169" t="str">
        <f aca="false">IF(OR($D$2="",$A180&gt;$G$2),"",IF($I180="借",INDEX(仕訳帳・設定!$AB$6:$AK$1000,$J180,9),INDEX(仕訳帳・設定!$AB$6:$AK$1000,$J180,6)))</f>
        <v/>
      </c>
      <c r="E180" s="88" t="str">
        <f aca="false">IF($A180&gt;$G$2,"",IF($I180="借",(INDEX(仕訳帳・設定!$AB$6:$AK$1000,$J180,7)),0))</f>
        <v/>
      </c>
      <c r="F180" s="88" t="str">
        <f aca="false">IF($A180&gt;$G$2,"",IF($I180="借",0,INDEX(仕訳帳・設定!$AB$6:$AK$1000,$J180,7)))</f>
        <v/>
      </c>
      <c r="G180" s="170" t="str">
        <f aca="false">IF($A180&gt;$G$2,"",IF($F$2="借方残",G179+E180-F180,G179+F180-E180))</f>
        <v/>
      </c>
      <c r="I180" s="106" t="str">
        <f aca="false">IF($A180&gt;$G$2,"",INDEX(仕訳帳・設定!$AQ$6:$AQ$1000,MATCH($A180,仕訳帳・設定!$AP$6:$AP$1000,0),1))</f>
        <v/>
      </c>
      <c r="J180" s="105" t="str">
        <f aca="false">IF($A180&gt;$G$2,"",MATCH($A180,仕訳帳・設定!$AP$6:$AP$1000))</f>
        <v/>
      </c>
    </row>
    <row r="181" customFormat="false" ht="12" hidden="false" customHeight="false" outlineLevel="0" collapsed="false">
      <c r="A181" s="52" t="n">
        <v>176</v>
      </c>
      <c r="B181" s="100" t="str">
        <f aca="false">IF($A181&gt;$G$2,"",INDEX(仕訳帳・設定!$AB$6:$AK$1000,$J181,1))</f>
        <v/>
      </c>
      <c r="C181" s="100" t="str">
        <f aca="false">IF(OR($D$2="",$A181&gt;$G$2),"",INDEX(仕訳帳・設定!$AB$6:$AK$1000,$J181,3)&amp;" "&amp;INDEX(仕訳帳・設定!$AB$6:$AK$1000,$J181,4))</f>
        <v/>
      </c>
      <c r="D181" s="169" t="str">
        <f aca="false">IF(OR($D$2="",$A181&gt;$G$2),"",IF($I181="借",INDEX(仕訳帳・設定!$AB$6:$AK$1000,$J181,9),INDEX(仕訳帳・設定!$AB$6:$AK$1000,$J181,6)))</f>
        <v/>
      </c>
      <c r="E181" s="88" t="str">
        <f aca="false">IF($A181&gt;$G$2,"",IF($I181="借",(INDEX(仕訳帳・設定!$AB$6:$AK$1000,$J181,7)),0))</f>
        <v/>
      </c>
      <c r="F181" s="88" t="str">
        <f aca="false">IF($A181&gt;$G$2,"",IF($I181="借",0,INDEX(仕訳帳・設定!$AB$6:$AK$1000,$J181,7)))</f>
        <v/>
      </c>
      <c r="G181" s="170" t="str">
        <f aca="false">IF($A181&gt;$G$2,"",IF($F$2="借方残",G180+E181-F181,G180+F181-E181))</f>
        <v/>
      </c>
      <c r="I181" s="106" t="str">
        <f aca="false">IF($A181&gt;$G$2,"",INDEX(仕訳帳・設定!$AQ$6:$AQ$1000,MATCH($A181,仕訳帳・設定!$AP$6:$AP$1000,0),1))</f>
        <v/>
      </c>
      <c r="J181" s="105" t="str">
        <f aca="false">IF($A181&gt;$G$2,"",MATCH($A181,仕訳帳・設定!$AP$6:$AP$1000))</f>
        <v/>
      </c>
    </row>
    <row r="182" customFormat="false" ht="12" hidden="false" customHeight="false" outlineLevel="0" collapsed="false">
      <c r="A182" s="52" t="n">
        <v>177</v>
      </c>
      <c r="B182" s="100" t="str">
        <f aca="false">IF($A182&gt;$G$2,"",INDEX(仕訳帳・設定!$AB$6:$AK$1000,$J182,1))</f>
        <v/>
      </c>
      <c r="C182" s="100" t="str">
        <f aca="false">IF(OR($D$2="",$A182&gt;$G$2),"",INDEX(仕訳帳・設定!$AB$6:$AK$1000,$J182,3)&amp;" "&amp;INDEX(仕訳帳・設定!$AB$6:$AK$1000,$J182,4))</f>
        <v/>
      </c>
      <c r="D182" s="169" t="str">
        <f aca="false">IF(OR($D$2="",$A182&gt;$G$2),"",IF($I182="借",INDEX(仕訳帳・設定!$AB$6:$AK$1000,$J182,9),INDEX(仕訳帳・設定!$AB$6:$AK$1000,$J182,6)))</f>
        <v/>
      </c>
      <c r="E182" s="88" t="str">
        <f aca="false">IF($A182&gt;$G$2,"",IF($I182="借",(INDEX(仕訳帳・設定!$AB$6:$AK$1000,$J182,7)),0))</f>
        <v/>
      </c>
      <c r="F182" s="88" t="str">
        <f aca="false">IF($A182&gt;$G$2,"",IF($I182="借",0,INDEX(仕訳帳・設定!$AB$6:$AK$1000,$J182,7)))</f>
        <v/>
      </c>
      <c r="G182" s="170" t="str">
        <f aca="false">IF($A182&gt;$G$2,"",IF($F$2="借方残",G181+E182-F182,G181+F182-E182))</f>
        <v/>
      </c>
      <c r="I182" s="106" t="str">
        <f aca="false">IF($A182&gt;$G$2,"",INDEX(仕訳帳・設定!$AQ$6:$AQ$1000,MATCH($A182,仕訳帳・設定!$AP$6:$AP$1000,0),1))</f>
        <v/>
      </c>
      <c r="J182" s="105" t="str">
        <f aca="false">IF($A182&gt;$G$2,"",MATCH($A182,仕訳帳・設定!$AP$6:$AP$1000))</f>
        <v/>
      </c>
    </row>
    <row r="183" customFormat="false" ht="12" hidden="false" customHeight="false" outlineLevel="0" collapsed="false">
      <c r="A183" s="52" t="n">
        <v>178</v>
      </c>
      <c r="B183" s="100" t="str">
        <f aca="false">IF($A183&gt;$G$2,"",INDEX(仕訳帳・設定!$AB$6:$AK$1000,$J183,1))</f>
        <v/>
      </c>
      <c r="C183" s="100" t="str">
        <f aca="false">IF(OR($D$2="",$A183&gt;$G$2),"",INDEX(仕訳帳・設定!$AB$6:$AK$1000,$J183,3)&amp;" "&amp;INDEX(仕訳帳・設定!$AB$6:$AK$1000,$J183,4))</f>
        <v/>
      </c>
      <c r="D183" s="169" t="str">
        <f aca="false">IF(OR($D$2="",$A183&gt;$G$2),"",IF($I183="借",INDEX(仕訳帳・設定!$AB$6:$AK$1000,$J183,9),INDEX(仕訳帳・設定!$AB$6:$AK$1000,$J183,6)))</f>
        <v/>
      </c>
      <c r="E183" s="88" t="str">
        <f aca="false">IF($A183&gt;$G$2,"",IF($I183="借",(INDEX(仕訳帳・設定!$AB$6:$AK$1000,$J183,7)),0))</f>
        <v/>
      </c>
      <c r="F183" s="88" t="str">
        <f aca="false">IF($A183&gt;$G$2,"",IF($I183="借",0,INDEX(仕訳帳・設定!$AB$6:$AK$1000,$J183,7)))</f>
        <v/>
      </c>
      <c r="G183" s="170" t="str">
        <f aca="false">IF($A183&gt;$G$2,"",IF($F$2="借方残",G182+E183-F183,G182+F183-E183))</f>
        <v/>
      </c>
      <c r="I183" s="106" t="str">
        <f aca="false">IF($A183&gt;$G$2,"",INDEX(仕訳帳・設定!$AQ$6:$AQ$1000,MATCH($A183,仕訳帳・設定!$AP$6:$AP$1000,0),1))</f>
        <v/>
      </c>
      <c r="J183" s="105" t="str">
        <f aca="false">IF($A183&gt;$G$2,"",MATCH($A183,仕訳帳・設定!$AP$6:$AP$1000))</f>
        <v/>
      </c>
    </row>
    <row r="184" customFormat="false" ht="12" hidden="false" customHeight="false" outlineLevel="0" collapsed="false">
      <c r="A184" s="52" t="n">
        <v>179</v>
      </c>
      <c r="B184" s="100" t="str">
        <f aca="false">IF($A184&gt;$G$2,"",INDEX(仕訳帳・設定!$AB$6:$AK$1000,$J184,1))</f>
        <v/>
      </c>
      <c r="C184" s="100" t="str">
        <f aca="false">IF(OR($D$2="",$A184&gt;$G$2),"",INDEX(仕訳帳・設定!$AB$6:$AK$1000,$J184,3)&amp;" "&amp;INDEX(仕訳帳・設定!$AB$6:$AK$1000,$J184,4))</f>
        <v/>
      </c>
      <c r="D184" s="169" t="str">
        <f aca="false">IF(OR($D$2="",$A184&gt;$G$2),"",IF($I184="借",INDEX(仕訳帳・設定!$AB$6:$AK$1000,$J184,9),INDEX(仕訳帳・設定!$AB$6:$AK$1000,$J184,6)))</f>
        <v/>
      </c>
      <c r="E184" s="88" t="str">
        <f aca="false">IF($A184&gt;$G$2,"",IF($I184="借",(INDEX(仕訳帳・設定!$AB$6:$AK$1000,$J184,7)),0))</f>
        <v/>
      </c>
      <c r="F184" s="88" t="str">
        <f aca="false">IF($A184&gt;$G$2,"",IF($I184="借",0,INDEX(仕訳帳・設定!$AB$6:$AK$1000,$J184,7)))</f>
        <v/>
      </c>
      <c r="G184" s="170" t="str">
        <f aca="false">IF($A184&gt;$G$2,"",IF($F$2="借方残",G183+E184-F184,G183+F184-E184))</f>
        <v/>
      </c>
      <c r="I184" s="106" t="str">
        <f aca="false">IF($A184&gt;$G$2,"",INDEX(仕訳帳・設定!$AQ$6:$AQ$1000,MATCH($A184,仕訳帳・設定!$AP$6:$AP$1000,0),1))</f>
        <v/>
      </c>
      <c r="J184" s="105" t="str">
        <f aca="false">IF($A184&gt;$G$2,"",MATCH($A184,仕訳帳・設定!$AP$6:$AP$1000))</f>
        <v/>
      </c>
    </row>
    <row r="185" customFormat="false" ht="12" hidden="false" customHeight="false" outlineLevel="0" collapsed="false">
      <c r="A185" s="52" t="n">
        <v>180</v>
      </c>
      <c r="B185" s="100" t="str">
        <f aca="false">IF($A185&gt;$G$2,"",INDEX(仕訳帳・設定!$AB$6:$AK$1000,$J185,1))</f>
        <v/>
      </c>
      <c r="C185" s="100" t="str">
        <f aca="false">IF(OR($D$2="",$A185&gt;$G$2),"",INDEX(仕訳帳・設定!$AB$6:$AK$1000,$J185,3)&amp;" "&amp;INDEX(仕訳帳・設定!$AB$6:$AK$1000,$J185,4))</f>
        <v/>
      </c>
      <c r="D185" s="169" t="str">
        <f aca="false">IF(OR($D$2="",$A185&gt;$G$2),"",IF($I185="借",INDEX(仕訳帳・設定!$AB$6:$AK$1000,$J185,9),INDEX(仕訳帳・設定!$AB$6:$AK$1000,$J185,6)))</f>
        <v/>
      </c>
      <c r="E185" s="88" t="str">
        <f aca="false">IF($A185&gt;$G$2,"",IF($I185="借",(INDEX(仕訳帳・設定!$AB$6:$AK$1000,$J185,7)),0))</f>
        <v/>
      </c>
      <c r="F185" s="88" t="str">
        <f aca="false">IF($A185&gt;$G$2,"",IF($I185="借",0,INDEX(仕訳帳・設定!$AB$6:$AK$1000,$J185,7)))</f>
        <v/>
      </c>
      <c r="G185" s="170" t="str">
        <f aca="false">IF($A185&gt;$G$2,"",IF($F$2="借方残",G184+E185-F185,G184+F185-E185))</f>
        <v/>
      </c>
      <c r="I185" s="106" t="str">
        <f aca="false">IF($A185&gt;$G$2,"",INDEX(仕訳帳・設定!$AQ$6:$AQ$1000,MATCH($A185,仕訳帳・設定!$AP$6:$AP$1000,0),1))</f>
        <v/>
      </c>
      <c r="J185" s="105" t="str">
        <f aca="false">IF($A185&gt;$G$2,"",MATCH($A185,仕訳帳・設定!$AP$6:$AP$1000))</f>
        <v/>
      </c>
    </row>
    <row r="186" customFormat="false" ht="12" hidden="false" customHeight="false" outlineLevel="0" collapsed="false">
      <c r="A186" s="52" t="n">
        <v>181</v>
      </c>
      <c r="B186" s="100" t="str">
        <f aca="false">IF($A186&gt;$G$2,"",INDEX(仕訳帳・設定!$AB$6:$AK$1000,$J186,1))</f>
        <v/>
      </c>
      <c r="C186" s="100" t="str">
        <f aca="false">IF(OR($D$2="",$A186&gt;$G$2),"",INDEX(仕訳帳・設定!$AB$6:$AK$1000,$J186,3)&amp;" "&amp;INDEX(仕訳帳・設定!$AB$6:$AK$1000,$J186,4))</f>
        <v/>
      </c>
      <c r="D186" s="169" t="str">
        <f aca="false">IF(OR($D$2="",$A186&gt;$G$2),"",IF($I186="借",INDEX(仕訳帳・設定!$AB$6:$AK$1000,$J186,9),INDEX(仕訳帳・設定!$AB$6:$AK$1000,$J186,6)))</f>
        <v/>
      </c>
      <c r="E186" s="88" t="str">
        <f aca="false">IF($A186&gt;$G$2,"",IF($I186="借",(INDEX(仕訳帳・設定!$AB$6:$AK$1000,$J186,7)),0))</f>
        <v/>
      </c>
      <c r="F186" s="88" t="str">
        <f aca="false">IF($A186&gt;$G$2,"",IF($I186="借",0,INDEX(仕訳帳・設定!$AB$6:$AK$1000,$J186,7)))</f>
        <v/>
      </c>
      <c r="G186" s="170" t="str">
        <f aca="false">IF($A186&gt;$G$2,"",IF($F$2="借方残",G185+E186-F186,G185+F186-E186))</f>
        <v/>
      </c>
      <c r="I186" s="106" t="str">
        <f aca="false">IF($A186&gt;$G$2,"",INDEX(仕訳帳・設定!$AQ$6:$AQ$1000,MATCH($A186,仕訳帳・設定!$AP$6:$AP$1000,0),1))</f>
        <v/>
      </c>
      <c r="J186" s="105" t="str">
        <f aca="false">IF($A186&gt;$G$2,"",MATCH($A186,仕訳帳・設定!$AP$6:$AP$1000))</f>
        <v/>
      </c>
    </row>
    <row r="187" customFormat="false" ht="12" hidden="false" customHeight="false" outlineLevel="0" collapsed="false">
      <c r="A187" s="52" t="n">
        <v>182</v>
      </c>
      <c r="B187" s="100" t="str">
        <f aca="false">IF($A187&gt;$G$2,"",INDEX(仕訳帳・設定!$AB$6:$AK$1000,$J187,1))</f>
        <v/>
      </c>
      <c r="C187" s="100" t="str">
        <f aca="false">IF(OR($D$2="",$A187&gt;$G$2),"",INDEX(仕訳帳・設定!$AB$6:$AK$1000,$J187,3)&amp;" "&amp;INDEX(仕訳帳・設定!$AB$6:$AK$1000,$J187,4))</f>
        <v/>
      </c>
      <c r="D187" s="169" t="str">
        <f aca="false">IF(OR($D$2="",$A187&gt;$G$2),"",IF($I187="借",INDEX(仕訳帳・設定!$AB$6:$AK$1000,$J187,9),INDEX(仕訳帳・設定!$AB$6:$AK$1000,$J187,6)))</f>
        <v/>
      </c>
      <c r="E187" s="88" t="str">
        <f aca="false">IF($A187&gt;$G$2,"",IF($I187="借",(INDEX(仕訳帳・設定!$AB$6:$AK$1000,$J187,7)),0))</f>
        <v/>
      </c>
      <c r="F187" s="88" t="str">
        <f aca="false">IF($A187&gt;$G$2,"",IF($I187="借",0,INDEX(仕訳帳・設定!$AB$6:$AK$1000,$J187,7)))</f>
        <v/>
      </c>
      <c r="G187" s="170" t="str">
        <f aca="false">IF($A187&gt;$G$2,"",IF($F$2="借方残",G186+E187-F187,G186+F187-E187))</f>
        <v/>
      </c>
      <c r="I187" s="106" t="str">
        <f aca="false">IF($A187&gt;$G$2,"",INDEX(仕訳帳・設定!$AQ$6:$AQ$1000,MATCH($A187,仕訳帳・設定!$AP$6:$AP$1000,0),1))</f>
        <v/>
      </c>
      <c r="J187" s="105" t="str">
        <f aca="false">IF($A187&gt;$G$2,"",MATCH($A187,仕訳帳・設定!$AP$6:$AP$1000))</f>
        <v/>
      </c>
    </row>
    <row r="188" customFormat="false" ht="12" hidden="false" customHeight="false" outlineLevel="0" collapsed="false">
      <c r="A188" s="52" t="n">
        <v>183</v>
      </c>
      <c r="B188" s="100" t="str">
        <f aca="false">IF($A188&gt;$G$2,"",INDEX(仕訳帳・設定!$AB$6:$AK$1000,$J188,1))</f>
        <v/>
      </c>
      <c r="C188" s="100" t="str">
        <f aca="false">IF(OR($D$2="",$A188&gt;$G$2),"",INDEX(仕訳帳・設定!$AB$6:$AK$1000,$J188,3)&amp;" "&amp;INDEX(仕訳帳・設定!$AB$6:$AK$1000,$J188,4))</f>
        <v/>
      </c>
      <c r="D188" s="169" t="str">
        <f aca="false">IF(OR($D$2="",$A188&gt;$G$2),"",IF($I188="借",INDEX(仕訳帳・設定!$AB$6:$AK$1000,$J188,9),INDEX(仕訳帳・設定!$AB$6:$AK$1000,$J188,6)))</f>
        <v/>
      </c>
      <c r="E188" s="88" t="str">
        <f aca="false">IF($A188&gt;$G$2,"",IF($I188="借",(INDEX(仕訳帳・設定!$AB$6:$AK$1000,$J188,7)),0))</f>
        <v/>
      </c>
      <c r="F188" s="88" t="str">
        <f aca="false">IF($A188&gt;$G$2,"",IF($I188="借",0,INDEX(仕訳帳・設定!$AB$6:$AK$1000,$J188,7)))</f>
        <v/>
      </c>
      <c r="G188" s="170" t="str">
        <f aca="false">IF($A188&gt;$G$2,"",IF($F$2="借方残",G187+E188-F188,G187+F188-E188))</f>
        <v/>
      </c>
      <c r="I188" s="106" t="str">
        <f aca="false">IF($A188&gt;$G$2,"",INDEX(仕訳帳・設定!$AQ$6:$AQ$1000,MATCH($A188,仕訳帳・設定!$AP$6:$AP$1000,0),1))</f>
        <v/>
      </c>
      <c r="J188" s="105" t="str">
        <f aca="false">IF($A188&gt;$G$2,"",MATCH($A188,仕訳帳・設定!$AP$6:$AP$1000))</f>
        <v/>
      </c>
    </row>
    <row r="189" customFormat="false" ht="12" hidden="false" customHeight="false" outlineLevel="0" collapsed="false">
      <c r="A189" s="52" t="n">
        <v>184</v>
      </c>
      <c r="B189" s="100" t="str">
        <f aca="false">IF($A189&gt;$G$2,"",INDEX(仕訳帳・設定!$AB$6:$AK$1000,$J189,1))</f>
        <v/>
      </c>
      <c r="C189" s="100" t="str">
        <f aca="false">IF(OR($D$2="",$A189&gt;$G$2),"",INDEX(仕訳帳・設定!$AB$6:$AK$1000,$J189,3)&amp;" "&amp;INDEX(仕訳帳・設定!$AB$6:$AK$1000,$J189,4))</f>
        <v/>
      </c>
      <c r="D189" s="169" t="str">
        <f aca="false">IF(OR($D$2="",$A189&gt;$G$2),"",IF($I189="借",INDEX(仕訳帳・設定!$AB$6:$AK$1000,$J189,9),INDEX(仕訳帳・設定!$AB$6:$AK$1000,$J189,6)))</f>
        <v/>
      </c>
      <c r="E189" s="88" t="str">
        <f aca="false">IF($A189&gt;$G$2,"",IF($I189="借",(INDEX(仕訳帳・設定!$AB$6:$AK$1000,$J189,7)),0))</f>
        <v/>
      </c>
      <c r="F189" s="88" t="str">
        <f aca="false">IF($A189&gt;$G$2,"",IF($I189="借",0,INDEX(仕訳帳・設定!$AB$6:$AK$1000,$J189,7)))</f>
        <v/>
      </c>
      <c r="G189" s="170" t="str">
        <f aca="false">IF($A189&gt;$G$2,"",IF($F$2="借方残",G188+E189-F189,G188+F189-E189))</f>
        <v/>
      </c>
      <c r="I189" s="106" t="str">
        <f aca="false">IF($A189&gt;$G$2,"",INDEX(仕訳帳・設定!$AQ$6:$AQ$1000,MATCH($A189,仕訳帳・設定!$AP$6:$AP$1000,0),1))</f>
        <v/>
      </c>
      <c r="J189" s="105" t="str">
        <f aca="false">IF($A189&gt;$G$2,"",MATCH($A189,仕訳帳・設定!$AP$6:$AP$1000))</f>
        <v/>
      </c>
    </row>
    <row r="190" customFormat="false" ht="12" hidden="false" customHeight="false" outlineLevel="0" collapsed="false">
      <c r="A190" s="52" t="n">
        <v>185</v>
      </c>
      <c r="B190" s="100" t="str">
        <f aca="false">IF($A190&gt;$G$2,"",INDEX(仕訳帳・設定!$AB$6:$AK$1000,$J190,1))</f>
        <v/>
      </c>
      <c r="C190" s="100" t="str">
        <f aca="false">IF(OR($D$2="",$A190&gt;$G$2),"",INDEX(仕訳帳・設定!$AB$6:$AK$1000,$J190,3)&amp;" "&amp;INDEX(仕訳帳・設定!$AB$6:$AK$1000,$J190,4))</f>
        <v/>
      </c>
      <c r="D190" s="169" t="str">
        <f aca="false">IF(OR($D$2="",$A190&gt;$G$2),"",IF($I190="借",INDEX(仕訳帳・設定!$AB$6:$AK$1000,$J190,9),INDEX(仕訳帳・設定!$AB$6:$AK$1000,$J190,6)))</f>
        <v/>
      </c>
      <c r="E190" s="88" t="str">
        <f aca="false">IF($A190&gt;$G$2,"",IF($I190="借",(INDEX(仕訳帳・設定!$AB$6:$AK$1000,$J190,7)),0))</f>
        <v/>
      </c>
      <c r="F190" s="88" t="str">
        <f aca="false">IF($A190&gt;$G$2,"",IF($I190="借",0,INDEX(仕訳帳・設定!$AB$6:$AK$1000,$J190,7)))</f>
        <v/>
      </c>
      <c r="G190" s="170" t="str">
        <f aca="false">IF($A190&gt;$G$2,"",IF($F$2="借方残",G189+E190-F190,G189+F190-E190))</f>
        <v/>
      </c>
      <c r="I190" s="106" t="str">
        <f aca="false">IF($A190&gt;$G$2,"",INDEX(仕訳帳・設定!$AQ$6:$AQ$1000,MATCH($A190,仕訳帳・設定!$AP$6:$AP$1000,0),1))</f>
        <v/>
      </c>
      <c r="J190" s="105" t="str">
        <f aca="false">IF($A190&gt;$G$2,"",MATCH($A190,仕訳帳・設定!$AP$6:$AP$1000))</f>
        <v/>
      </c>
    </row>
    <row r="191" customFormat="false" ht="12" hidden="false" customHeight="false" outlineLevel="0" collapsed="false">
      <c r="A191" s="52" t="n">
        <v>186</v>
      </c>
      <c r="B191" s="100" t="str">
        <f aca="false">IF($A191&gt;$G$2,"",INDEX(仕訳帳・設定!$AB$6:$AK$1000,$J191,1))</f>
        <v/>
      </c>
      <c r="C191" s="100" t="str">
        <f aca="false">IF(OR($D$2="",$A191&gt;$G$2),"",INDEX(仕訳帳・設定!$AB$6:$AK$1000,$J191,3)&amp;" "&amp;INDEX(仕訳帳・設定!$AB$6:$AK$1000,$J191,4))</f>
        <v/>
      </c>
      <c r="D191" s="169" t="str">
        <f aca="false">IF(OR($D$2="",$A191&gt;$G$2),"",IF($I191="借",INDEX(仕訳帳・設定!$AB$6:$AK$1000,$J191,9),INDEX(仕訳帳・設定!$AB$6:$AK$1000,$J191,6)))</f>
        <v/>
      </c>
      <c r="E191" s="88" t="str">
        <f aca="false">IF($A191&gt;$G$2,"",IF($I191="借",(INDEX(仕訳帳・設定!$AB$6:$AK$1000,$J191,7)),0))</f>
        <v/>
      </c>
      <c r="F191" s="88" t="str">
        <f aca="false">IF($A191&gt;$G$2,"",IF($I191="借",0,INDEX(仕訳帳・設定!$AB$6:$AK$1000,$J191,7)))</f>
        <v/>
      </c>
      <c r="G191" s="170" t="str">
        <f aca="false">IF($A191&gt;$G$2,"",IF($F$2="借方残",G190+E191-F191,G190+F191-E191))</f>
        <v/>
      </c>
      <c r="I191" s="106" t="str">
        <f aca="false">IF($A191&gt;$G$2,"",INDEX(仕訳帳・設定!$AQ$6:$AQ$1000,MATCH($A191,仕訳帳・設定!$AP$6:$AP$1000,0),1))</f>
        <v/>
      </c>
      <c r="J191" s="105" t="str">
        <f aca="false">IF($A191&gt;$G$2,"",MATCH($A191,仕訳帳・設定!$AP$6:$AP$1000))</f>
        <v/>
      </c>
    </row>
    <row r="192" customFormat="false" ht="12" hidden="false" customHeight="false" outlineLevel="0" collapsed="false">
      <c r="A192" s="52" t="n">
        <v>187</v>
      </c>
      <c r="B192" s="100" t="str">
        <f aca="false">IF($A192&gt;$G$2,"",INDEX(仕訳帳・設定!$AB$6:$AK$1000,$J192,1))</f>
        <v/>
      </c>
      <c r="C192" s="100" t="str">
        <f aca="false">IF(OR($D$2="",$A192&gt;$G$2),"",INDEX(仕訳帳・設定!$AB$6:$AK$1000,$J192,3)&amp;" "&amp;INDEX(仕訳帳・設定!$AB$6:$AK$1000,$J192,4))</f>
        <v/>
      </c>
      <c r="D192" s="169" t="str">
        <f aca="false">IF(OR($D$2="",$A192&gt;$G$2),"",IF($I192="借",INDEX(仕訳帳・設定!$AB$6:$AK$1000,$J192,9),INDEX(仕訳帳・設定!$AB$6:$AK$1000,$J192,6)))</f>
        <v/>
      </c>
      <c r="E192" s="88" t="str">
        <f aca="false">IF($A192&gt;$G$2,"",IF($I192="借",(INDEX(仕訳帳・設定!$AB$6:$AK$1000,$J192,7)),0))</f>
        <v/>
      </c>
      <c r="F192" s="88" t="str">
        <f aca="false">IF($A192&gt;$G$2,"",IF($I192="借",0,INDEX(仕訳帳・設定!$AB$6:$AK$1000,$J192,7)))</f>
        <v/>
      </c>
      <c r="G192" s="170" t="str">
        <f aca="false">IF($A192&gt;$G$2,"",IF($F$2="借方残",G191+E192-F192,G191+F192-E192))</f>
        <v/>
      </c>
      <c r="I192" s="106" t="str">
        <f aca="false">IF($A192&gt;$G$2,"",INDEX(仕訳帳・設定!$AQ$6:$AQ$1000,MATCH($A192,仕訳帳・設定!$AP$6:$AP$1000,0),1))</f>
        <v/>
      </c>
      <c r="J192" s="105" t="str">
        <f aca="false">IF($A192&gt;$G$2,"",MATCH($A192,仕訳帳・設定!$AP$6:$AP$1000))</f>
        <v/>
      </c>
    </row>
    <row r="193" customFormat="false" ht="12" hidden="false" customHeight="false" outlineLevel="0" collapsed="false">
      <c r="A193" s="52" t="n">
        <v>188</v>
      </c>
      <c r="B193" s="100" t="str">
        <f aca="false">IF($A193&gt;$G$2,"",INDEX(仕訳帳・設定!$AB$6:$AK$1000,$J193,1))</f>
        <v/>
      </c>
      <c r="C193" s="100" t="str">
        <f aca="false">IF(OR($D$2="",$A193&gt;$G$2),"",INDEX(仕訳帳・設定!$AB$6:$AK$1000,$J193,3)&amp;" "&amp;INDEX(仕訳帳・設定!$AB$6:$AK$1000,$J193,4))</f>
        <v/>
      </c>
      <c r="D193" s="169" t="str">
        <f aca="false">IF(OR($D$2="",$A193&gt;$G$2),"",IF($I193="借",INDEX(仕訳帳・設定!$AB$6:$AK$1000,$J193,9),INDEX(仕訳帳・設定!$AB$6:$AK$1000,$J193,6)))</f>
        <v/>
      </c>
      <c r="E193" s="88" t="str">
        <f aca="false">IF($A193&gt;$G$2,"",IF($I193="借",(INDEX(仕訳帳・設定!$AB$6:$AK$1000,$J193,7)),0))</f>
        <v/>
      </c>
      <c r="F193" s="88" t="str">
        <f aca="false">IF($A193&gt;$G$2,"",IF($I193="借",0,INDEX(仕訳帳・設定!$AB$6:$AK$1000,$J193,7)))</f>
        <v/>
      </c>
      <c r="G193" s="170" t="str">
        <f aca="false">IF($A193&gt;$G$2,"",IF($F$2="借方残",G192+E193-F193,G192+F193-E193))</f>
        <v/>
      </c>
      <c r="I193" s="106" t="str">
        <f aca="false">IF($A193&gt;$G$2,"",INDEX(仕訳帳・設定!$AQ$6:$AQ$1000,MATCH($A193,仕訳帳・設定!$AP$6:$AP$1000,0),1))</f>
        <v/>
      </c>
      <c r="J193" s="105" t="str">
        <f aca="false">IF($A193&gt;$G$2,"",MATCH($A193,仕訳帳・設定!$AP$6:$AP$1000))</f>
        <v/>
      </c>
    </row>
    <row r="194" customFormat="false" ht="12" hidden="false" customHeight="false" outlineLevel="0" collapsed="false">
      <c r="A194" s="52" t="n">
        <v>189</v>
      </c>
      <c r="B194" s="100" t="str">
        <f aca="false">IF($A194&gt;$G$2,"",INDEX(仕訳帳・設定!$AB$6:$AK$1000,$J194,1))</f>
        <v/>
      </c>
      <c r="C194" s="100" t="str">
        <f aca="false">IF(OR($D$2="",$A194&gt;$G$2),"",INDEX(仕訳帳・設定!$AB$6:$AK$1000,$J194,3)&amp;" "&amp;INDEX(仕訳帳・設定!$AB$6:$AK$1000,$J194,4))</f>
        <v/>
      </c>
      <c r="D194" s="169" t="str">
        <f aca="false">IF(OR($D$2="",$A194&gt;$G$2),"",IF($I194="借",INDEX(仕訳帳・設定!$AB$6:$AK$1000,$J194,9),INDEX(仕訳帳・設定!$AB$6:$AK$1000,$J194,6)))</f>
        <v/>
      </c>
      <c r="E194" s="88" t="str">
        <f aca="false">IF($A194&gt;$G$2,"",IF($I194="借",(INDEX(仕訳帳・設定!$AB$6:$AK$1000,$J194,7)),0))</f>
        <v/>
      </c>
      <c r="F194" s="88" t="str">
        <f aca="false">IF($A194&gt;$G$2,"",IF($I194="借",0,INDEX(仕訳帳・設定!$AB$6:$AK$1000,$J194,7)))</f>
        <v/>
      </c>
      <c r="G194" s="170" t="str">
        <f aca="false">IF($A194&gt;$G$2,"",IF($F$2="借方残",G193+E194-F194,G193+F194-E194))</f>
        <v/>
      </c>
      <c r="I194" s="106" t="str">
        <f aca="false">IF($A194&gt;$G$2,"",INDEX(仕訳帳・設定!$AQ$6:$AQ$1000,MATCH($A194,仕訳帳・設定!$AP$6:$AP$1000,0),1))</f>
        <v/>
      </c>
      <c r="J194" s="105" t="str">
        <f aca="false">IF($A194&gt;$G$2,"",MATCH($A194,仕訳帳・設定!$AP$6:$AP$1000))</f>
        <v/>
      </c>
    </row>
    <row r="195" customFormat="false" ht="12" hidden="false" customHeight="false" outlineLevel="0" collapsed="false">
      <c r="A195" s="52" t="n">
        <v>190</v>
      </c>
      <c r="B195" s="100" t="str">
        <f aca="false">IF($A195&gt;$G$2,"",INDEX(仕訳帳・設定!$AB$6:$AK$1000,$J195,1))</f>
        <v/>
      </c>
      <c r="C195" s="100" t="str">
        <f aca="false">IF(OR($D$2="",$A195&gt;$G$2),"",INDEX(仕訳帳・設定!$AB$6:$AK$1000,$J195,3)&amp;" "&amp;INDEX(仕訳帳・設定!$AB$6:$AK$1000,$J195,4))</f>
        <v/>
      </c>
      <c r="D195" s="169" t="str">
        <f aca="false">IF(OR($D$2="",$A195&gt;$G$2),"",IF($I195="借",INDEX(仕訳帳・設定!$AB$6:$AK$1000,$J195,9),INDEX(仕訳帳・設定!$AB$6:$AK$1000,$J195,6)))</f>
        <v/>
      </c>
      <c r="E195" s="88" t="str">
        <f aca="false">IF($A195&gt;$G$2,"",IF($I195="借",(INDEX(仕訳帳・設定!$AB$6:$AK$1000,$J195,7)),0))</f>
        <v/>
      </c>
      <c r="F195" s="88" t="str">
        <f aca="false">IF($A195&gt;$G$2,"",IF($I195="借",0,INDEX(仕訳帳・設定!$AB$6:$AK$1000,$J195,7)))</f>
        <v/>
      </c>
      <c r="G195" s="170" t="str">
        <f aca="false">IF($A195&gt;$G$2,"",IF($F$2="借方残",G194+E195-F195,G194+F195-E195))</f>
        <v/>
      </c>
      <c r="I195" s="106" t="str">
        <f aca="false">IF($A195&gt;$G$2,"",INDEX(仕訳帳・設定!$AQ$6:$AQ$1000,MATCH($A195,仕訳帳・設定!$AP$6:$AP$1000,0),1))</f>
        <v/>
      </c>
      <c r="J195" s="105" t="str">
        <f aca="false">IF($A195&gt;$G$2,"",MATCH($A195,仕訳帳・設定!$AP$6:$AP$1000))</f>
        <v/>
      </c>
    </row>
    <row r="196" customFormat="false" ht="12" hidden="false" customHeight="false" outlineLevel="0" collapsed="false">
      <c r="A196" s="52" t="n">
        <v>191</v>
      </c>
      <c r="B196" s="100" t="str">
        <f aca="false">IF($A196&gt;$G$2,"",INDEX(仕訳帳・設定!$AB$6:$AK$1000,$J196,1))</f>
        <v/>
      </c>
      <c r="C196" s="100" t="str">
        <f aca="false">IF(OR($D$2="",$A196&gt;$G$2),"",INDEX(仕訳帳・設定!$AB$6:$AK$1000,$J196,3)&amp;" "&amp;INDEX(仕訳帳・設定!$AB$6:$AK$1000,$J196,4))</f>
        <v/>
      </c>
      <c r="D196" s="169" t="str">
        <f aca="false">IF(OR($D$2="",$A196&gt;$G$2),"",IF($I196="借",INDEX(仕訳帳・設定!$AB$6:$AK$1000,$J196,9),INDEX(仕訳帳・設定!$AB$6:$AK$1000,$J196,6)))</f>
        <v/>
      </c>
      <c r="E196" s="88" t="str">
        <f aca="false">IF($A196&gt;$G$2,"",IF($I196="借",(INDEX(仕訳帳・設定!$AB$6:$AK$1000,$J196,7)),0))</f>
        <v/>
      </c>
      <c r="F196" s="88" t="str">
        <f aca="false">IF($A196&gt;$G$2,"",IF($I196="借",0,INDEX(仕訳帳・設定!$AB$6:$AK$1000,$J196,7)))</f>
        <v/>
      </c>
      <c r="G196" s="170" t="str">
        <f aca="false">IF($A196&gt;$G$2,"",IF($F$2="借方残",G195+E196-F196,G195+F196-E196))</f>
        <v/>
      </c>
      <c r="I196" s="106" t="str">
        <f aca="false">IF($A196&gt;$G$2,"",INDEX(仕訳帳・設定!$AQ$6:$AQ$1000,MATCH($A196,仕訳帳・設定!$AP$6:$AP$1000,0),1))</f>
        <v/>
      </c>
      <c r="J196" s="105" t="str">
        <f aca="false">IF($A196&gt;$G$2,"",MATCH($A196,仕訳帳・設定!$AP$6:$AP$1000))</f>
        <v/>
      </c>
    </row>
    <row r="197" customFormat="false" ht="12" hidden="false" customHeight="false" outlineLevel="0" collapsed="false">
      <c r="A197" s="52" t="n">
        <v>192</v>
      </c>
      <c r="B197" s="100" t="str">
        <f aca="false">IF($A197&gt;$G$2,"",INDEX(仕訳帳・設定!$AB$6:$AK$1000,$J197,1))</f>
        <v/>
      </c>
      <c r="C197" s="100" t="str">
        <f aca="false">IF(OR($D$2="",$A197&gt;$G$2),"",INDEX(仕訳帳・設定!$AB$6:$AK$1000,$J197,3)&amp;" "&amp;INDEX(仕訳帳・設定!$AB$6:$AK$1000,$J197,4))</f>
        <v/>
      </c>
      <c r="D197" s="169" t="str">
        <f aca="false">IF(OR($D$2="",$A197&gt;$G$2),"",IF($I197="借",INDEX(仕訳帳・設定!$AB$6:$AK$1000,$J197,9),INDEX(仕訳帳・設定!$AB$6:$AK$1000,$J197,6)))</f>
        <v/>
      </c>
      <c r="E197" s="88" t="str">
        <f aca="false">IF($A197&gt;$G$2,"",IF($I197="借",(INDEX(仕訳帳・設定!$AB$6:$AK$1000,$J197,7)),0))</f>
        <v/>
      </c>
      <c r="F197" s="88" t="str">
        <f aca="false">IF($A197&gt;$G$2,"",IF($I197="借",0,INDEX(仕訳帳・設定!$AB$6:$AK$1000,$J197,7)))</f>
        <v/>
      </c>
      <c r="G197" s="170" t="str">
        <f aca="false">IF($A197&gt;$G$2,"",IF($F$2="借方残",G196+E197-F197,G196+F197-E197))</f>
        <v/>
      </c>
      <c r="I197" s="106" t="str">
        <f aca="false">IF($A197&gt;$G$2,"",INDEX(仕訳帳・設定!$AQ$6:$AQ$1000,MATCH($A197,仕訳帳・設定!$AP$6:$AP$1000,0),1))</f>
        <v/>
      </c>
      <c r="J197" s="105" t="str">
        <f aca="false">IF($A197&gt;$G$2,"",MATCH($A197,仕訳帳・設定!$AP$6:$AP$1000))</f>
        <v/>
      </c>
    </row>
    <row r="198" customFormat="false" ht="12" hidden="false" customHeight="false" outlineLevel="0" collapsed="false">
      <c r="A198" s="52" t="n">
        <v>193</v>
      </c>
      <c r="B198" s="100" t="str">
        <f aca="false">IF($A198&gt;$G$2,"",INDEX(仕訳帳・設定!$AB$6:$AK$1000,$J198,1))</f>
        <v/>
      </c>
      <c r="C198" s="100" t="str">
        <f aca="false">IF(OR($D$2="",$A198&gt;$G$2),"",INDEX(仕訳帳・設定!$AB$6:$AK$1000,$J198,3)&amp;" "&amp;INDEX(仕訳帳・設定!$AB$6:$AK$1000,$J198,4))</f>
        <v/>
      </c>
      <c r="D198" s="169" t="str">
        <f aca="false">IF(OR($D$2="",$A198&gt;$G$2),"",IF($I198="借",INDEX(仕訳帳・設定!$AB$6:$AK$1000,$J198,9),INDEX(仕訳帳・設定!$AB$6:$AK$1000,$J198,6)))</f>
        <v/>
      </c>
      <c r="E198" s="88" t="str">
        <f aca="false">IF($A198&gt;$G$2,"",IF($I198="借",(INDEX(仕訳帳・設定!$AB$6:$AK$1000,$J198,7)),0))</f>
        <v/>
      </c>
      <c r="F198" s="88" t="str">
        <f aca="false">IF($A198&gt;$G$2,"",IF($I198="借",0,INDEX(仕訳帳・設定!$AB$6:$AK$1000,$J198,7)))</f>
        <v/>
      </c>
      <c r="G198" s="170" t="str">
        <f aca="false">IF($A198&gt;$G$2,"",IF($F$2="借方残",G197+E198-F198,G197+F198-E198))</f>
        <v/>
      </c>
      <c r="I198" s="106" t="str">
        <f aca="false">IF($A198&gt;$G$2,"",INDEX(仕訳帳・設定!$AQ$6:$AQ$1000,MATCH($A198,仕訳帳・設定!$AP$6:$AP$1000,0),1))</f>
        <v/>
      </c>
      <c r="J198" s="105" t="str">
        <f aca="false">IF($A198&gt;$G$2,"",MATCH($A198,仕訳帳・設定!$AP$6:$AP$1000))</f>
        <v/>
      </c>
    </row>
    <row r="199" customFormat="false" ht="12" hidden="false" customHeight="false" outlineLevel="0" collapsed="false">
      <c r="A199" s="52" t="n">
        <v>194</v>
      </c>
      <c r="B199" s="100" t="str">
        <f aca="false">IF($A199&gt;$G$2,"",INDEX(仕訳帳・設定!$AB$6:$AK$1000,$J199,1))</f>
        <v/>
      </c>
      <c r="C199" s="100" t="str">
        <f aca="false">IF(OR($D$2="",$A199&gt;$G$2),"",INDEX(仕訳帳・設定!$AB$6:$AK$1000,$J199,3)&amp;" "&amp;INDEX(仕訳帳・設定!$AB$6:$AK$1000,$J199,4))</f>
        <v/>
      </c>
      <c r="D199" s="169" t="str">
        <f aca="false">IF(OR($D$2="",$A199&gt;$G$2),"",IF($I199="借",INDEX(仕訳帳・設定!$AB$6:$AK$1000,$J199,9),INDEX(仕訳帳・設定!$AB$6:$AK$1000,$J199,6)))</f>
        <v/>
      </c>
      <c r="E199" s="88" t="str">
        <f aca="false">IF($A199&gt;$G$2,"",IF($I199="借",(INDEX(仕訳帳・設定!$AB$6:$AK$1000,$J199,7)),0))</f>
        <v/>
      </c>
      <c r="F199" s="88" t="str">
        <f aca="false">IF($A199&gt;$G$2,"",IF($I199="借",0,INDEX(仕訳帳・設定!$AB$6:$AK$1000,$J199,7)))</f>
        <v/>
      </c>
      <c r="G199" s="170" t="str">
        <f aca="false">IF($A199&gt;$G$2,"",IF($F$2="借方残",G198+E199-F199,G198+F199-E199))</f>
        <v/>
      </c>
      <c r="I199" s="106" t="str">
        <f aca="false">IF($A199&gt;$G$2,"",INDEX(仕訳帳・設定!$AQ$6:$AQ$1000,MATCH($A199,仕訳帳・設定!$AP$6:$AP$1000,0),1))</f>
        <v/>
      </c>
      <c r="J199" s="105" t="str">
        <f aca="false">IF($A199&gt;$G$2,"",MATCH($A199,仕訳帳・設定!$AP$6:$AP$1000))</f>
        <v/>
      </c>
    </row>
    <row r="200" customFormat="false" ht="12" hidden="false" customHeight="false" outlineLevel="0" collapsed="false">
      <c r="A200" s="52" t="n">
        <v>195</v>
      </c>
      <c r="B200" s="100" t="str">
        <f aca="false">IF($A200&gt;$G$2,"",INDEX(仕訳帳・設定!$AB$6:$AK$1000,$J200,1))</f>
        <v/>
      </c>
      <c r="C200" s="100" t="str">
        <f aca="false">IF(OR($D$2="",$A200&gt;$G$2),"",INDEX(仕訳帳・設定!$AB$6:$AK$1000,$J200,3)&amp;" "&amp;INDEX(仕訳帳・設定!$AB$6:$AK$1000,$J200,4))</f>
        <v/>
      </c>
      <c r="D200" s="169" t="str">
        <f aca="false">IF(OR($D$2="",$A200&gt;$G$2),"",IF($I200="借",INDEX(仕訳帳・設定!$AB$6:$AK$1000,$J200,9),INDEX(仕訳帳・設定!$AB$6:$AK$1000,$J200,6)))</f>
        <v/>
      </c>
      <c r="E200" s="88" t="str">
        <f aca="false">IF($A200&gt;$G$2,"",IF($I200="借",(INDEX(仕訳帳・設定!$AB$6:$AK$1000,$J200,7)),0))</f>
        <v/>
      </c>
      <c r="F200" s="88" t="str">
        <f aca="false">IF($A200&gt;$G$2,"",IF($I200="借",0,INDEX(仕訳帳・設定!$AB$6:$AK$1000,$J200,7)))</f>
        <v/>
      </c>
      <c r="G200" s="170" t="str">
        <f aca="false">IF($A200&gt;$G$2,"",IF($F$2="借方残",G199+E200-F200,G199+F200-E200))</f>
        <v/>
      </c>
      <c r="I200" s="106" t="str">
        <f aca="false">IF($A200&gt;$G$2,"",INDEX(仕訳帳・設定!$AQ$6:$AQ$1000,MATCH($A200,仕訳帳・設定!$AP$6:$AP$1000,0),1))</f>
        <v/>
      </c>
      <c r="J200" s="105" t="str">
        <f aca="false">IF($A200&gt;$G$2,"",MATCH($A200,仕訳帳・設定!$AP$6:$AP$1000))</f>
        <v/>
      </c>
    </row>
    <row r="201" customFormat="false" ht="12" hidden="false" customHeight="false" outlineLevel="0" collapsed="false">
      <c r="A201" s="52" t="n">
        <v>196</v>
      </c>
      <c r="B201" s="100" t="str">
        <f aca="false">IF($A201&gt;$G$2,"",INDEX(仕訳帳・設定!$AB$6:$AK$1000,$J201,1))</f>
        <v/>
      </c>
      <c r="C201" s="100" t="str">
        <f aca="false">IF(OR($D$2="",$A201&gt;$G$2),"",INDEX(仕訳帳・設定!$AB$6:$AK$1000,$J201,3)&amp;" "&amp;INDEX(仕訳帳・設定!$AB$6:$AK$1000,$J201,4))</f>
        <v/>
      </c>
      <c r="D201" s="169" t="str">
        <f aca="false">IF(OR($D$2="",$A201&gt;$G$2),"",IF($I201="借",INDEX(仕訳帳・設定!$AB$6:$AK$1000,$J201,9),INDEX(仕訳帳・設定!$AB$6:$AK$1000,$J201,6)))</f>
        <v/>
      </c>
      <c r="E201" s="88" t="str">
        <f aca="false">IF($A201&gt;$G$2,"",IF($I201="借",(INDEX(仕訳帳・設定!$AB$6:$AK$1000,$J201,7)),0))</f>
        <v/>
      </c>
      <c r="F201" s="88" t="str">
        <f aca="false">IF($A201&gt;$G$2,"",IF($I201="借",0,INDEX(仕訳帳・設定!$AB$6:$AK$1000,$J201,7)))</f>
        <v/>
      </c>
      <c r="G201" s="170" t="str">
        <f aca="false">IF($A201&gt;$G$2,"",IF($F$2="借方残",G200+E201-F201,G200+F201-E201))</f>
        <v/>
      </c>
      <c r="I201" s="106" t="str">
        <f aca="false">IF($A201&gt;$G$2,"",INDEX(仕訳帳・設定!$AQ$6:$AQ$1000,MATCH($A201,仕訳帳・設定!$AP$6:$AP$1000,0),1))</f>
        <v/>
      </c>
      <c r="J201" s="105" t="str">
        <f aca="false">IF($A201&gt;$G$2,"",MATCH($A201,仕訳帳・設定!$AP$6:$AP$1000))</f>
        <v/>
      </c>
    </row>
    <row r="202" customFormat="false" ht="12" hidden="false" customHeight="false" outlineLevel="0" collapsed="false">
      <c r="A202" s="52" t="n">
        <v>197</v>
      </c>
      <c r="B202" s="100" t="str">
        <f aca="false">IF($A202&gt;$G$2,"",INDEX(仕訳帳・設定!$AB$6:$AK$1000,$J202,1))</f>
        <v/>
      </c>
      <c r="C202" s="100" t="str">
        <f aca="false">IF(OR($D$2="",$A202&gt;$G$2),"",INDEX(仕訳帳・設定!$AB$6:$AK$1000,$J202,3)&amp;" "&amp;INDEX(仕訳帳・設定!$AB$6:$AK$1000,$J202,4))</f>
        <v/>
      </c>
      <c r="D202" s="169" t="str">
        <f aca="false">IF(OR($D$2="",$A202&gt;$G$2),"",IF($I202="借",INDEX(仕訳帳・設定!$AB$6:$AK$1000,$J202,9),INDEX(仕訳帳・設定!$AB$6:$AK$1000,$J202,6)))</f>
        <v/>
      </c>
      <c r="E202" s="88" t="str">
        <f aca="false">IF($A202&gt;$G$2,"",IF($I202="借",(INDEX(仕訳帳・設定!$AB$6:$AK$1000,$J202,7)),0))</f>
        <v/>
      </c>
      <c r="F202" s="88" t="str">
        <f aca="false">IF($A202&gt;$G$2,"",IF($I202="借",0,INDEX(仕訳帳・設定!$AB$6:$AK$1000,$J202,7)))</f>
        <v/>
      </c>
      <c r="G202" s="170" t="str">
        <f aca="false">IF($A202&gt;$G$2,"",IF($F$2="借方残",G201+E202-F202,G201+F202-E202))</f>
        <v/>
      </c>
      <c r="I202" s="106" t="str">
        <f aca="false">IF($A202&gt;$G$2,"",INDEX(仕訳帳・設定!$AQ$6:$AQ$1000,MATCH($A202,仕訳帳・設定!$AP$6:$AP$1000,0),1))</f>
        <v/>
      </c>
      <c r="J202" s="105" t="str">
        <f aca="false">IF($A202&gt;$G$2,"",MATCH($A202,仕訳帳・設定!$AP$6:$AP$1000))</f>
        <v/>
      </c>
    </row>
    <row r="203" customFormat="false" ht="12" hidden="false" customHeight="false" outlineLevel="0" collapsed="false">
      <c r="A203" s="52" t="n">
        <v>198</v>
      </c>
      <c r="B203" s="100" t="str">
        <f aca="false">IF($A203&gt;$G$2,"",INDEX(仕訳帳・設定!$AB$6:$AK$1000,$J203,1))</f>
        <v/>
      </c>
      <c r="C203" s="100" t="str">
        <f aca="false">IF(OR($D$2="",$A203&gt;$G$2),"",INDEX(仕訳帳・設定!$AB$6:$AK$1000,$J203,3)&amp;" "&amp;INDEX(仕訳帳・設定!$AB$6:$AK$1000,$J203,4))</f>
        <v/>
      </c>
      <c r="D203" s="169" t="str">
        <f aca="false">IF(OR($D$2="",$A203&gt;$G$2),"",IF($I203="借",INDEX(仕訳帳・設定!$AB$6:$AK$1000,$J203,9),INDEX(仕訳帳・設定!$AB$6:$AK$1000,$J203,6)))</f>
        <v/>
      </c>
      <c r="E203" s="88" t="str">
        <f aca="false">IF($A203&gt;$G$2,"",IF($I203="借",(INDEX(仕訳帳・設定!$AB$6:$AK$1000,$J203,7)),0))</f>
        <v/>
      </c>
      <c r="F203" s="88" t="str">
        <f aca="false">IF($A203&gt;$G$2,"",IF($I203="借",0,INDEX(仕訳帳・設定!$AB$6:$AK$1000,$J203,7)))</f>
        <v/>
      </c>
      <c r="G203" s="170" t="str">
        <f aca="false">IF($A203&gt;$G$2,"",IF($F$2="借方残",G202+E203-F203,G202+F203-E203))</f>
        <v/>
      </c>
      <c r="I203" s="106" t="str">
        <f aca="false">IF($A203&gt;$G$2,"",INDEX(仕訳帳・設定!$AQ$6:$AQ$1000,MATCH($A203,仕訳帳・設定!$AP$6:$AP$1000,0),1))</f>
        <v/>
      </c>
      <c r="J203" s="105" t="str">
        <f aca="false">IF($A203&gt;$G$2,"",MATCH($A203,仕訳帳・設定!$AP$6:$AP$1000))</f>
        <v/>
      </c>
    </row>
    <row r="204" customFormat="false" ht="12" hidden="false" customHeight="false" outlineLevel="0" collapsed="false">
      <c r="A204" s="52" t="n">
        <v>199</v>
      </c>
      <c r="B204" s="100" t="str">
        <f aca="false">IF($A204&gt;$G$2,"",INDEX(仕訳帳・設定!$AB$6:$AK$1000,$J204,1))</f>
        <v/>
      </c>
      <c r="C204" s="100" t="str">
        <f aca="false">IF(OR($D$2="",$A204&gt;$G$2),"",INDEX(仕訳帳・設定!$AB$6:$AK$1000,$J204,3)&amp;" "&amp;INDEX(仕訳帳・設定!$AB$6:$AK$1000,$J204,4))</f>
        <v/>
      </c>
      <c r="D204" s="169" t="str">
        <f aca="false">IF(OR($D$2="",$A204&gt;$G$2),"",IF($I204="借",INDEX(仕訳帳・設定!$AB$6:$AK$1000,$J204,9),INDEX(仕訳帳・設定!$AB$6:$AK$1000,$J204,6)))</f>
        <v/>
      </c>
      <c r="E204" s="88" t="str">
        <f aca="false">IF($A204&gt;$G$2,"",IF($I204="借",(INDEX(仕訳帳・設定!$AB$6:$AK$1000,$J204,7)),0))</f>
        <v/>
      </c>
      <c r="F204" s="88" t="str">
        <f aca="false">IF($A204&gt;$G$2,"",IF($I204="借",0,INDEX(仕訳帳・設定!$AB$6:$AK$1000,$J204,7)))</f>
        <v/>
      </c>
      <c r="G204" s="170" t="str">
        <f aca="false">IF($A204&gt;$G$2,"",IF($F$2="借方残",G203+E204-F204,G203+F204-E204))</f>
        <v/>
      </c>
      <c r="I204" s="106" t="str">
        <f aca="false">IF($A204&gt;$G$2,"",INDEX(仕訳帳・設定!$AQ$6:$AQ$1000,MATCH($A204,仕訳帳・設定!$AP$6:$AP$1000,0),1))</f>
        <v/>
      </c>
      <c r="J204" s="105" t="str">
        <f aca="false">IF($A204&gt;$G$2,"",MATCH($A204,仕訳帳・設定!$AP$6:$AP$1000))</f>
        <v/>
      </c>
    </row>
    <row r="205" customFormat="false" ht="12" hidden="false" customHeight="false" outlineLevel="0" collapsed="false">
      <c r="A205" s="52" t="n">
        <v>200</v>
      </c>
      <c r="B205" s="100" t="str">
        <f aca="false">IF($A205&gt;$G$2,"",INDEX(仕訳帳・設定!$AB$6:$AK$1000,$J205,1))</f>
        <v/>
      </c>
      <c r="C205" s="100" t="str">
        <f aca="false">IF(OR($D$2="",$A205&gt;$G$2),"",INDEX(仕訳帳・設定!$AB$6:$AK$1000,$J205,3)&amp;" "&amp;INDEX(仕訳帳・設定!$AB$6:$AK$1000,$J205,4))</f>
        <v/>
      </c>
      <c r="D205" s="169" t="str">
        <f aca="false">IF(OR($D$2="",$A205&gt;$G$2),"",IF($I205="借",INDEX(仕訳帳・設定!$AB$6:$AK$1000,$J205,9),INDEX(仕訳帳・設定!$AB$6:$AK$1000,$J205,6)))</f>
        <v/>
      </c>
      <c r="E205" s="88" t="str">
        <f aca="false">IF($A205&gt;$G$2,"",IF($I205="借",(INDEX(仕訳帳・設定!$AB$6:$AK$1000,$J205,7)),0))</f>
        <v/>
      </c>
      <c r="F205" s="88" t="str">
        <f aca="false">IF($A205&gt;$G$2,"",IF($I205="借",0,INDEX(仕訳帳・設定!$AB$6:$AK$1000,$J205,7)))</f>
        <v/>
      </c>
      <c r="G205" s="170" t="str">
        <f aca="false">IF($A205&gt;$G$2,"",IF($F$2="借方残",G204+E205-F205,G204+F205-E205))</f>
        <v/>
      </c>
      <c r="I205" s="106" t="str">
        <f aca="false">IF($A205&gt;$G$2,"",INDEX(仕訳帳・設定!$AQ$6:$AQ$1000,MATCH($A205,仕訳帳・設定!$AP$6:$AP$1000,0),1))</f>
        <v/>
      </c>
      <c r="J205" s="105" t="str">
        <f aca="false">IF($A205&gt;$G$2,"",MATCH($A205,仕訳帳・設定!$AP$6:$AP$1000))</f>
        <v/>
      </c>
    </row>
    <row r="206" customFormat="false" ht="12" hidden="false" customHeight="false" outlineLevel="0" collapsed="false">
      <c r="A206" s="52" t="n">
        <v>201</v>
      </c>
      <c r="B206" s="100" t="str">
        <f aca="false">IF($A206&gt;$G$2,"",INDEX(仕訳帳・設定!$AB$6:$AK$1000,$J206,1))</f>
        <v/>
      </c>
      <c r="C206" s="100" t="str">
        <f aca="false">IF(OR($D$2="",$A206&gt;$G$2),"",INDEX(仕訳帳・設定!$AB$6:$AK$1000,$J206,3)&amp;" "&amp;INDEX(仕訳帳・設定!$AB$6:$AK$1000,$J206,4))</f>
        <v/>
      </c>
      <c r="D206" s="169" t="str">
        <f aca="false">IF(OR($D$2="",$A206&gt;$G$2),"",IF($I206="借",INDEX(仕訳帳・設定!$AB$6:$AK$1000,$J206,9),INDEX(仕訳帳・設定!$AB$6:$AK$1000,$J206,6)))</f>
        <v/>
      </c>
      <c r="E206" s="88" t="str">
        <f aca="false">IF($A206&gt;$G$2,"",IF($I206="借",(INDEX(仕訳帳・設定!$AB$6:$AK$1000,$J206,7)),0))</f>
        <v/>
      </c>
      <c r="F206" s="88" t="str">
        <f aca="false">IF($A206&gt;$G$2,"",IF($I206="借",0,INDEX(仕訳帳・設定!$AB$6:$AK$1000,$J206,7)))</f>
        <v/>
      </c>
      <c r="G206" s="170" t="str">
        <f aca="false">IF($A206&gt;$G$2,"",IF($F$2="借方残",G205+E206-F206,G205+F206-E206))</f>
        <v/>
      </c>
      <c r="I206" s="106" t="str">
        <f aca="false">IF($A206&gt;$G$2,"",INDEX(仕訳帳・設定!$AQ$6:$AQ$1000,MATCH($A206,仕訳帳・設定!$AP$6:$AP$1000,0),1))</f>
        <v/>
      </c>
      <c r="J206" s="105" t="str">
        <f aca="false">IF($A206&gt;$G$2,"",MATCH($A206,仕訳帳・設定!$AP$6:$AP$1000))</f>
        <v/>
      </c>
    </row>
    <row r="207" customFormat="false" ht="12" hidden="false" customHeight="false" outlineLevel="0" collapsed="false">
      <c r="A207" s="52" t="n">
        <v>202</v>
      </c>
      <c r="B207" s="100" t="str">
        <f aca="false">IF($A207&gt;$G$2,"",INDEX(仕訳帳・設定!$AB$6:$AK$1000,$J207,1))</f>
        <v/>
      </c>
      <c r="C207" s="100" t="str">
        <f aca="false">IF(OR($D$2="",$A207&gt;$G$2),"",INDEX(仕訳帳・設定!$AB$6:$AK$1000,$J207,3)&amp;" "&amp;INDEX(仕訳帳・設定!$AB$6:$AK$1000,$J207,4))</f>
        <v/>
      </c>
      <c r="D207" s="169" t="str">
        <f aca="false">IF(OR($D$2="",$A207&gt;$G$2),"",IF($I207="借",INDEX(仕訳帳・設定!$AB$6:$AK$1000,$J207,9),INDEX(仕訳帳・設定!$AB$6:$AK$1000,$J207,6)))</f>
        <v/>
      </c>
      <c r="E207" s="88" t="str">
        <f aca="false">IF($A207&gt;$G$2,"",IF($I207="借",(INDEX(仕訳帳・設定!$AB$6:$AK$1000,$J207,7)),0))</f>
        <v/>
      </c>
      <c r="F207" s="88" t="str">
        <f aca="false">IF($A207&gt;$G$2,"",IF($I207="借",0,INDEX(仕訳帳・設定!$AB$6:$AK$1000,$J207,7)))</f>
        <v/>
      </c>
      <c r="G207" s="170" t="str">
        <f aca="false">IF($A207&gt;$G$2,"",IF($F$2="借方残",G206+E207-F207,G206+F207-E207))</f>
        <v/>
      </c>
      <c r="I207" s="106" t="str">
        <f aca="false">IF($A207&gt;$G$2,"",INDEX(仕訳帳・設定!$AQ$6:$AQ$1000,MATCH($A207,仕訳帳・設定!$AP$6:$AP$1000,0),1))</f>
        <v/>
      </c>
      <c r="J207" s="105" t="str">
        <f aca="false">IF($A207&gt;$G$2,"",MATCH($A207,仕訳帳・設定!$AP$6:$AP$1000))</f>
        <v/>
      </c>
    </row>
    <row r="208" customFormat="false" ht="12" hidden="false" customHeight="false" outlineLevel="0" collapsed="false">
      <c r="A208" s="52" t="n">
        <v>203</v>
      </c>
      <c r="B208" s="100" t="str">
        <f aca="false">IF($A208&gt;$G$2,"",INDEX(仕訳帳・設定!$AB$6:$AK$1000,$J208,1))</f>
        <v/>
      </c>
      <c r="C208" s="100" t="str">
        <f aca="false">IF(OR($D$2="",$A208&gt;$G$2),"",INDEX(仕訳帳・設定!$AB$6:$AK$1000,$J208,3)&amp;" "&amp;INDEX(仕訳帳・設定!$AB$6:$AK$1000,$J208,4))</f>
        <v/>
      </c>
      <c r="D208" s="169" t="str">
        <f aca="false">IF(OR($D$2="",$A208&gt;$G$2),"",IF($I208="借",INDEX(仕訳帳・設定!$AB$6:$AK$1000,$J208,9),INDEX(仕訳帳・設定!$AB$6:$AK$1000,$J208,6)))</f>
        <v/>
      </c>
      <c r="E208" s="88" t="str">
        <f aca="false">IF($A208&gt;$G$2,"",IF($I208="借",(INDEX(仕訳帳・設定!$AB$6:$AK$1000,$J208,7)),0))</f>
        <v/>
      </c>
      <c r="F208" s="88" t="str">
        <f aca="false">IF($A208&gt;$G$2,"",IF($I208="借",0,INDEX(仕訳帳・設定!$AB$6:$AK$1000,$J208,7)))</f>
        <v/>
      </c>
      <c r="G208" s="170" t="str">
        <f aca="false">IF($A208&gt;$G$2,"",IF($F$2="借方残",G207+E208-F208,G207+F208-E208))</f>
        <v/>
      </c>
      <c r="I208" s="106" t="str">
        <f aca="false">IF($A208&gt;$G$2,"",INDEX(仕訳帳・設定!$AQ$6:$AQ$1000,MATCH($A208,仕訳帳・設定!$AP$6:$AP$1000,0),1))</f>
        <v/>
      </c>
      <c r="J208" s="105" t="str">
        <f aca="false">IF($A208&gt;$G$2,"",MATCH($A208,仕訳帳・設定!$AP$6:$AP$1000))</f>
        <v/>
      </c>
    </row>
    <row r="209" customFormat="false" ht="12" hidden="false" customHeight="false" outlineLevel="0" collapsed="false">
      <c r="A209" s="52" t="n">
        <v>204</v>
      </c>
      <c r="B209" s="100" t="str">
        <f aca="false">IF($A209&gt;$G$2,"",INDEX(仕訳帳・設定!$AB$6:$AK$1000,$J209,1))</f>
        <v/>
      </c>
      <c r="C209" s="100" t="str">
        <f aca="false">IF(OR($D$2="",$A209&gt;$G$2),"",INDEX(仕訳帳・設定!$AB$6:$AK$1000,$J209,3)&amp;" "&amp;INDEX(仕訳帳・設定!$AB$6:$AK$1000,$J209,4))</f>
        <v/>
      </c>
      <c r="D209" s="169" t="str">
        <f aca="false">IF(OR($D$2="",$A209&gt;$G$2),"",IF($I209="借",INDEX(仕訳帳・設定!$AB$6:$AK$1000,$J209,9),INDEX(仕訳帳・設定!$AB$6:$AK$1000,$J209,6)))</f>
        <v/>
      </c>
      <c r="E209" s="88" t="str">
        <f aca="false">IF($A209&gt;$G$2,"",IF($I209="借",(INDEX(仕訳帳・設定!$AB$6:$AK$1000,$J209,7)),0))</f>
        <v/>
      </c>
      <c r="F209" s="88" t="str">
        <f aca="false">IF($A209&gt;$G$2,"",IF($I209="借",0,INDEX(仕訳帳・設定!$AB$6:$AK$1000,$J209,7)))</f>
        <v/>
      </c>
      <c r="G209" s="170" t="str">
        <f aca="false">IF($A209&gt;$G$2,"",IF($F$2="借方残",G208+E209-F209,G208+F209-E209))</f>
        <v/>
      </c>
      <c r="I209" s="106" t="str">
        <f aca="false">IF($A209&gt;$G$2,"",INDEX(仕訳帳・設定!$AQ$6:$AQ$1000,MATCH($A209,仕訳帳・設定!$AP$6:$AP$1000,0),1))</f>
        <v/>
      </c>
      <c r="J209" s="105" t="str">
        <f aca="false">IF($A209&gt;$G$2,"",MATCH($A209,仕訳帳・設定!$AP$6:$AP$1000))</f>
        <v/>
      </c>
    </row>
    <row r="210" customFormat="false" ht="12" hidden="false" customHeight="false" outlineLevel="0" collapsed="false">
      <c r="A210" s="52" t="n">
        <v>205</v>
      </c>
      <c r="B210" s="100" t="str">
        <f aca="false">IF($A210&gt;$G$2,"",INDEX(仕訳帳・設定!$AB$6:$AK$1000,$J210,1))</f>
        <v/>
      </c>
      <c r="C210" s="100" t="str">
        <f aca="false">IF(OR($D$2="",$A210&gt;$G$2),"",INDEX(仕訳帳・設定!$AB$6:$AK$1000,$J210,3)&amp;" "&amp;INDEX(仕訳帳・設定!$AB$6:$AK$1000,$J210,4))</f>
        <v/>
      </c>
      <c r="D210" s="169" t="str">
        <f aca="false">IF(OR($D$2="",$A210&gt;$G$2),"",IF($I210="借",INDEX(仕訳帳・設定!$AB$6:$AK$1000,$J210,9),INDEX(仕訳帳・設定!$AB$6:$AK$1000,$J210,6)))</f>
        <v/>
      </c>
      <c r="E210" s="88" t="str">
        <f aca="false">IF($A210&gt;$G$2,"",IF($I210="借",(INDEX(仕訳帳・設定!$AB$6:$AK$1000,$J210,7)),0))</f>
        <v/>
      </c>
      <c r="F210" s="88" t="str">
        <f aca="false">IF($A210&gt;$G$2,"",IF($I210="借",0,INDEX(仕訳帳・設定!$AB$6:$AK$1000,$J210,7)))</f>
        <v/>
      </c>
      <c r="G210" s="170" t="str">
        <f aca="false">IF($A210&gt;$G$2,"",IF($F$2="借方残",G209+E210-F210,G209+F210-E210))</f>
        <v/>
      </c>
      <c r="I210" s="106" t="str">
        <f aca="false">IF($A210&gt;$G$2,"",INDEX(仕訳帳・設定!$AQ$6:$AQ$1000,MATCH($A210,仕訳帳・設定!$AP$6:$AP$1000,0),1))</f>
        <v/>
      </c>
      <c r="J210" s="105" t="str">
        <f aca="false">IF($A210&gt;$G$2,"",MATCH($A210,仕訳帳・設定!$AP$6:$AP$1000))</f>
        <v/>
      </c>
    </row>
    <row r="211" customFormat="false" ht="12" hidden="false" customHeight="false" outlineLevel="0" collapsed="false">
      <c r="A211" s="52" t="n">
        <v>206</v>
      </c>
      <c r="B211" s="100" t="str">
        <f aca="false">IF($A211&gt;$G$2,"",INDEX(仕訳帳・設定!$AB$6:$AK$1000,$J211,1))</f>
        <v/>
      </c>
      <c r="C211" s="100" t="str">
        <f aca="false">IF(OR($D$2="",$A211&gt;$G$2),"",INDEX(仕訳帳・設定!$AB$6:$AK$1000,$J211,3)&amp;" "&amp;INDEX(仕訳帳・設定!$AB$6:$AK$1000,$J211,4))</f>
        <v/>
      </c>
      <c r="D211" s="169" t="str">
        <f aca="false">IF(OR($D$2="",$A211&gt;$G$2),"",IF($I211="借",INDEX(仕訳帳・設定!$AB$6:$AK$1000,$J211,9),INDEX(仕訳帳・設定!$AB$6:$AK$1000,$J211,6)))</f>
        <v/>
      </c>
      <c r="E211" s="88" t="str">
        <f aca="false">IF($A211&gt;$G$2,"",IF($I211="借",(INDEX(仕訳帳・設定!$AB$6:$AK$1000,$J211,7)),0))</f>
        <v/>
      </c>
      <c r="F211" s="88" t="str">
        <f aca="false">IF($A211&gt;$G$2,"",IF($I211="借",0,INDEX(仕訳帳・設定!$AB$6:$AK$1000,$J211,7)))</f>
        <v/>
      </c>
      <c r="G211" s="170" t="str">
        <f aca="false">IF($A211&gt;$G$2,"",IF($F$2="借方残",G210+E211-F211,G210+F211-E211))</f>
        <v/>
      </c>
      <c r="I211" s="106" t="str">
        <f aca="false">IF($A211&gt;$G$2,"",INDEX(仕訳帳・設定!$AQ$6:$AQ$1000,MATCH($A211,仕訳帳・設定!$AP$6:$AP$1000,0),1))</f>
        <v/>
      </c>
      <c r="J211" s="105" t="str">
        <f aca="false">IF($A211&gt;$G$2,"",MATCH($A211,仕訳帳・設定!$AP$6:$AP$1000))</f>
        <v/>
      </c>
    </row>
    <row r="212" customFormat="false" ht="12" hidden="false" customHeight="false" outlineLevel="0" collapsed="false">
      <c r="A212" s="52" t="n">
        <v>207</v>
      </c>
      <c r="B212" s="100" t="str">
        <f aca="false">IF($A212&gt;$G$2,"",INDEX(仕訳帳・設定!$AB$6:$AK$1000,$J212,1))</f>
        <v/>
      </c>
      <c r="C212" s="100" t="str">
        <f aca="false">IF(OR($D$2="",$A212&gt;$G$2),"",INDEX(仕訳帳・設定!$AB$6:$AK$1000,$J212,3)&amp;" "&amp;INDEX(仕訳帳・設定!$AB$6:$AK$1000,$J212,4))</f>
        <v/>
      </c>
      <c r="D212" s="169" t="str">
        <f aca="false">IF(OR($D$2="",$A212&gt;$G$2),"",IF($I212="借",INDEX(仕訳帳・設定!$AB$6:$AK$1000,$J212,9),INDEX(仕訳帳・設定!$AB$6:$AK$1000,$J212,6)))</f>
        <v/>
      </c>
      <c r="E212" s="88" t="str">
        <f aca="false">IF($A212&gt;$G$2,"",IF($I212="借",(INDEX(仕訳帳・設定!$AB$6:$AK$1000,$J212,7)),0))</f>
        <v/>
      </c>
      <c r="F212" s="88" t="str">
        <f aca="false">IF($A212&gt;$G$2,"",IF($I212="借",0,INDEX(仕訳帳・設定!$AB$6:$AK$1000,$J212,7)))</f>
        <v/>
      </c>
      <c r="G212" s="170" t="str">
        <f aca="false">IF($A212&gt;$G$2,"",IF($F$2="借方残",G211+E212-F212,G211+F212-E212))</f>
        <v/>
      </c>
      <c r="I212" s="106" t="str">
        <f aca="false">IF($A212&gt;$G$2,"",INDEX(仕訳帳・設定!$AQ$6:$AQ$1000,MATCH($A212,仕訳帳・設定!$AP$6:$AP$1000,0),1))</f>
        <v/>
      </c>
      <c r="J212" s="105" t="str">
        <f aca="false">IF($A212&gt;$G$2,"",MATCH($A212,仕訳帳・設定!$AP$6:$AP$1000))</f>
        <v/>
      </c>
    </row>
    <row r="213" customFormat="false" ht="12" hidden="false" customHeight="false" outlineLevel="0" collapsed="false">
      <c r="A213" s="52" t="n">
        <v>208</v>
      </c>
      <c r="B213" s="100" t="str">
        <f aca="false">IF($A213&gt;$G$2,"",INDEX(仕訳帳・設定!$AB$6:$AK$1000,$J213,1))</f>
        <v/>
      </c>
      <c r="C213" s="100" t="str">
        <f aca="false">IF(OR($D$2="",$A213&gt;$G$2),"",INDEX(仕訳帳・設定!$AB$6:$AK$1000,$J213,3)&amp;" "&amp;INDEX(仕訳帳・設定!$AB$6:$AK$1000,$J213,4))</f>
        <v/>
      </c>
      <c r="D213" s="169" t="str">
        <f aca="false">IF(OR($D$2="",$A213&gt;$G$2),"",IF($I213="借",INDEX(仕訳帳・設定!$AB$6:$AK$1000,$J213,9),INDEX(仕訳帳・設定!$AB$6:$AK$1000,$J213,6)))</f>
        <v/>
      </c>
      <c r="E213" s="88" t="str">
        <f aca="false">IF($A213&gt;$G$2,"",IF($I213="借",(INDEX(仕訳帳・設定!$AB$6:$AK$1000,$J213,7)),0))</f>
        <v/>
      </c>
      <c r="F213" s="88" t="str">
        <f aca="false">IF($A213&gt;$G$2,"",IF($I213="借",0,INDEX(仕訳帳・設定!$AB$6:$AK$1000,$J213,7)))</f>
        <v/>
      </c>
      <c r="G213" s="170" t="str">
        <f aca="false">IF($A213&gt;$G$2,"",IF($F$2="借方残",G212+E213-F213,G212+F213-E213))</f>
        <v/>
      </c>
      <c r="I213" s="106" t="str">
        <f aca="false">IF($A213&gt;$G$2,"",INDEX(仕訳帳・設定!$AQ$6:$AQ$1000,MATCH($A213,仕訳帳・設定!$AP$6:$AP$1000,0),1))</f>
        <v/>
      </c>
      <c r="J213" s="105" t="str">
        <f aca="false">IF($A213&gt;$G$2,"",MATCH($A213,仕訳帳・設定!$AP$6:$AP$1000))</f>
        <v/>
      </c>
    </row>
    <row r="214" customFormat="false" ht="12" hidden="false" customHeight="false" outlineLevel="0" collapsed="false">
      <c r="A214" s="52" t="n">
        <v>209</v>
      </c>
      <c r="B214" s="100" t="str">
        <f aca="false">IF($A214&gt;$G$2,"",INDEX(仕訳帳・設定!$AB$6:$AK$1000,$J214,1))</f>
        <v/>
      </c>
      <c r="C214" s="100" t="str">
        <f aca="false">IF(OR($D$2="",$A214&gt;$G$2),"",INDEX(仕訳帳・設定!$AB$6:$AK$1000,$J214,3)&amp;" "&amp;INDEX(仕訳帳・設定!$AB$6:$AK$1000,$J214,4))</f>
        <v/>
      </c>
      <c r="D214" s="169" t="str">
        <f aca="false">IF(OR($D$2="",$A214&gt;$G$2),"",IF($I214="借",INDEX(仕訳帳・設定!$AB$6:$AK$1000,$J214,9),INDEX(仕訳帳・設定!$AB$6:$AK$1000,$J214,6)))</f>
        <v/>
      </c>
      <c r="E214" s="88" t="str">
        <f aca="false">IF($A214&gt;$G$2,"",IF($I214="借",(INDEX(仕訳帳・設定!$AB$6:$AK$1000,$J214,7)),0))</f>
        <v/>
      </c>
      <c r="F214" s="88" t="str">
        <f aca="false">IF($A214&gt;$G$2,"",IF($I214="借",0,INDEX(仕訳帳・設定!$AB$6:$AK$1000,$J214,7)))</f>
        <v/>
      </c>
      <c r="G214" s="170" t="str">
        <f aca="false">IF($A214&gt;$G$2,"",IF($F$2="借方残",G213+E214-F214,G213+F214-E214))</f>
        <v/>
      </c>
      <c r="I214" s="106" t="str">
        <f aca="false">IF($A214&gt;$G$2,"",INDEX(仕訳帳・設定!$AQ$6:$AQ$1000,MATCH($A214,仕訳帳・設定!$AP$6:$AP$1000,0),1))</f>
        <v/>
      </c>
      <c r="J214" s="105" t="str">
        <f aca="false">IF($A214&gt;$G$2,"",MATCH($A214,仕訳帳・設定!$AP$6:$AP$1000))</f>
        <v/>
      </c>
    </row>
    <row r="215" customFormat="false" ht="12" hidden="false" customHeight="false" outlineLevel="0" collapsed="false">
      <c r="A215" s="52" t="n">
        <v>210</v>
      </c>
      <c r="B215" s="100" t="str">
        <f aca="false">IF($A215&gt;$G$2,"",INDEX(仕訳帳・設定!$AB$6:$AK$1000,$J215,1))</f>
        <v/>
      </c>
      <c r="C215" s="100" t="str">
        <f aca="false">IF(OR($D$2="",$A215&gt;$G$2),"",INDEX(仕訳帳・設定!$AB$6:$AK$1000,$J215,3)&amp;" "&amp;INDEX(仕訳帳・設定!$AB$6:$AK$1000,$J215,4))</f>
        <v/>
      </c>
      <c r="D215" s="169" t="str">
        <f aca="false">IF(OR($D$2="",$A215&gt;$G$2),"",IF($I215="借",INDEX(仕訳帳・設定!$AB$6:$AK$1000,$J215,9),INDEX(仕訳帳・設定!$AB$6:$AK$1000,$J215,6)))</f>
        <v/>
      </c>
      <c r="E215" s="88" t="str">
        <f aca="false">IF($A215&gt;$G$2,"",IF($I215="借",(INDEX(仕訳帳・設定!$AB$6:$AK$1000,$J215,7)),0))</f>
        <v/>
      </c>
      <c r="F215" s="88" t="str">
        <f aca="false">IF($A215&gt;$G$2,"",IF($I215="借",0,INDEX(仕訳帳・設定!$AB$6:$AK$1000,$J215,7)))</f>
        <v/>
      </c>
      <c r="G215" s="170" t="str">
        <f aca="false">IF($A215&gt;$G$2,"",IF($F$2="借方残",G214+E215-F215,G214+F215-E215))</f>
        <v/>
      </c>
      <c r="I215" s="106" t="str">
        <f aca="false">IF($A215&gt;$G$2,"",INDEX(仕訳帳・設定!$AQ$6:$AQ$1000,MATCH($A215,仕訳帳・設定!$AP$6:$AP$1000,0),1))</f>
        <v/>
      </c>
      <c r="J215" s="105" t="str">
        <f aca="false">IF($A215&gt;$G$2,"",MATCH($A215,仕訳帳・設定!$AP$6:$AP$1000))</f>
        <v/>
      </c>
    </row>
    <row r="216" customFormat="false" ht="12" hidden="false" customHeight="false" outlineLevel="0" collapsed="false">
      <c r="A216" s="52" t="n">
        <v>211</v>
      </c>
      <c r="B216" s="100" t="str">
        <f aca="false">IF($A216&gt;$G$2,"",INDEX(仕訳帳・設定!$AB$6:$AK$1000,$J216,1))</f>
        <v/>
      </c>
      <c r="C216" s="100" t="str">
        <f aca="false">IF(OR($D$2="",$A216&gt;$G$2),"",INDEX(仕訳帳・設定!$AB$6:$AK$1000,$J216,3)&amp;" "&amp;INDEX(仕訳帳・設定!$AB$6:$AK$1000,$J216,4))</f>
        <v/>
      </c>
      <c r="D216" s="169" t="str">
        <f aca="false">IF(OR($D$2="",$A216&gt;$G$2),"",IF($I216="借",INDEX(仕訳帳・設定!$AB$6:$AK$1000,$J216,9),INDEX(仕訳帳・設定!$AB$6:$AK$1000,$J216,6)))</f>
        <v/>
      </c>
      <c r="E216" s="88" t="str">
        <f aca="false">IF($A216&gt;$G$2,"",IF($I216="借",(INDEX(仕訳帳・設定!$AB$6:$AK$1000,$J216,7)),0))</f>
        <v/>
      </c>
      <c r="F216" s="88" t="str">
        <f aca="false">IF($A216&gt;$G$2,"",IF($I216="借",0,INDEX(仕訳帳・設定!$AB$6:$AK$1000,$J216,7)))</f>
        <v/>
      </c>
      <c r="G216" s="170" t="str">
        <f aca="false">IF($A216&gt;$G$2,"",IF($F$2="借方残",G215+E216-F216,G215+F216-E216))</f>
        <v/>
      </c>
      <c r="I216" s="106" t="str">
        <f aca="false">IF($A216&gt;$G$2,"",INDEX(仕訳帳・設定!$AQ$6:$AQ$1000,MATCH($A216,仕訳帳・設定!$AP$6:$AP$1000,0),1))</f>
        <v/>
      </c>
      <c r="J216" s="105" t="str">
        <f aca="false">IF($A216&gt;$G$2,"",MATCH($A216,仕訳帳・設定!$AP$6:$AP$1000))</f>
        <v/>
      </c>
    </row>
    <row r="217" customFormat="false" ht="12" hidden="false" customHeight="false" outlineLevel="0" collapsed="false">
      <c r="A217" s="52" t="n">
        <v>212</v>
      </c>
      <c r="B217" s="100" t="str">
        <f aca="false">IF($A217&gt;$G$2,"",INDEX(仕訳帳・設定!$AB$6:$AK$1000,$J217,1))</f>
        <v/>
      </c>
      <c r="C217" s="100" t="str">
        <f aca="false">IF(OR($D$2="",$A217&gt;$G$2),"",INDEX(仕訳帳・設定!$AB$6:$AK$1000,$J217,3)&amp;" "&amp;INDEX(仕訳帳・設定!$AB$6:$AK$1000,$J217,4))</f>
        <v/>
      </c>
      <c r="D217" s="169" t="str">
        <f aca="false">IF(OR($D$2="",$A217&gt;$G$2),"",IF($I217="借",INDEX(仕訳帳・設定!$AB$6:$AK$1000,$J217,9),INDEX(仕訳帳・設定!$AB$6:$AK$1000,$J217,6)))</f>
        <v/>
      </c>
      <c r="E217" s="88" t="str">
        <f aca="false">IF($A217&gt;$G$2,"",IF($I217="借",(INDEX(仕訳帳・設定!$AB$6:$AK$1000,$J217,7)),0))</f>
        <v/>
      </c>
      <c r="F217" s="88" t="str">
        <f aca="false">IF($A217&gt;$G$2,"",IF($I217="借",0,INDEX(仕訳帳・設定!$AB$6:$AK$1000,$J217,7)))</f>
        <v/>
      </c>
      <c r="G217" s="170" t="str">
        <f aca="false">IF($A217&gt;$G$2,"",IF($F$2="借方残",G216+E217-F217,G216+F217-E217))</f>
        <v/>
      </c>
      <c r="I217" s="106" t="str">
        <f aca="false">IF($A217&gt;$G$2,"",INDEX(仕訳帳・設定!$AQ$6:$AQ$1000,MATCH($A217,仕訳帳・設定!$AP$6:$AP$1000,0),1))</f>
        <v/>
      </c>
      <c r="J217" s="105" t="str">
        <f aca="false">IF($A217&gt;$G$2,"",MATCH($A217,仕訳帳・設定!$AP$6:$AP$1000))</f>
        <v/>
      </c>
    </row>
    <row r="218" customFormat="false" ht="12" hidden="false" customHeight="false" outlineLevel="0" collapsed="false">
      <c r="A218" s="52" t="n">
        <v>213</v>
      </c>
      <c r="B218" s="100" t="str">
        <f aca="false">IF($A218&gt;$G$2,"",INDEX(仕訳帳・設定!$AB$6:$AK$1000,$J218,1))</f>
        <v/>
      </c>
      <c r="C218" s="100" t="str">
        <f aca="false">IF(OR($D$2="",$A218&gt;$G$2),"",INDEX(仕訳帳・設定!$AB$6:$AK$1000,$J218,3)&amp;" "&amp;INDEX(仕訳帳・設定!$AB$6:$AK$1000,$J218,4))</f>
        <v/>
      </c>
      <c r="D218" s="169" t="str">
        <f aca="false">IF(OR($D$2="",$A218&gt;$G$2),"",IF($I218="借",INDEX(仕訳帳・設定!$AB$6:$AK$1000,$J218,9),INDEX(仕訳帳・設定!$AB$6:$AK$1000,$J218,6)))</f>
        <v/>
      </c>
      <c r="E218" s="88" t="str">
        <f aca="false">IF($A218&gt;$G$2,"",IF($I218="借",(INDEX(仕訳帳・設定!$AB$6:$AK$1000,$J218,7)),0))</f>
        <v/>
      </c>
      <c r="F218" s="88" t="str">
        <f aca="false">IF($A218&gt;$G$2,"",IF($I218="借",0,INDEX(仕訳帳・設定!$AB$6:$AK$1000,$J218,7)))</f>
        <v/>
      </c>
      <c r="G218" s="170" t="str">
        <f aca="false">IF($A218&gt;$G$2,"",IF($F$2="借方残",G217+E218-F218,G217+F218-E218))</f>
        <v/>
      </c>
      <c r="I218" s="106" t="str">
        <f aca="false">IF($A218&gt;$G$2,"",INDEX(仕訳帳・設定!$AQ$6:$AQ$1000,MATCH($A218,仕訳帳・設定!$AP$6:$AP$1000,0),1))</f>
        <v/>
      </c>
      <c r="J218" s="105" t="str">
        <f aca="false">IF($A218&gt;$G$2,"",MATCH($A218,仕訳帳・設定!$AP$6:$AP$1000))</f>
        <v/>
      </c>
    </row>
    <row r="219" customFormat="false" ht="12" hidden="false" customHeight="false" outlineLevel="0" collapsed="false">
      <c r="A219" s="52" t="n">
        <v>214</v>
      </c>
      <c r="B219" s="100" t="str">
        <f aca="false">IF($A219&gt;$G$2,"",INDEX(仕訳帳・設定!$AB$6:$AK$1000,$J219,1))</f>
        <v/>
      </c>
      <c r="C219" s="100" t="str">
        <f aca="false">IF(OR($D$2="",$A219&gt;$G$2),"",INDEX(仕訳帳・設定!$AB$6:$AK$1000,$J219,3)&amp;" "&amp;INDEX(仕訳帳・設定!$AB$6:$AK$1000,$J219,4))</f>
        <v/>
      </c>
      <c r="D219" s="169" t="str">
        <f aca="false">IF(OR($D$2="",$A219&gt;$G$2),"",IF($I219="借",INDEX(仕訳帳・設定!$AB$6:$AK$1000,$J219,9),INDEX(仕訳帳・設定!$AB$6:$AK$1000,$J219,6)))</f>
        <v/>
      </c>
      <c r="E219" s="88" t="str">
        <f aca="false">IF($A219&gt;$G$2,"",IF($I219="借",(INDEX(仕訳帳・設定!$AB$6:$AK$1000,$J219,7)),0))</f>
        <v/>
      </c>
      <c r="F219" s="88" t="str">
        <f aca="false">IF($A219&gt;$G$2,"",IF($I219="借",0,INDEX(仕訳帳・設定!$AB$6:$AK$1000,$J219,7)))</f>
        <v/>
      </c>
      <c r="G219" s="170" t="str">
        <f aca="false">IF($A219&gt;$G$2,"",IF($F$2="借方残",G218+E219-F219,G218+F219-E219))</f>
        <v/>
      </c>
      <c r="I219" s="106" t="str">
        <f aca="false">IF($A219&gt;$G$2,"",INDEX(仕訳帳・設定!$AQ$6:$AQ$1000,MATCH($A219,仕訳帳・設定!$AP$6:$AP$1000,0),1))</f>
        <v/>
      </c>
      <c r="J219" s="105" t="str">
        <f aca="false">IF($A219&gt;$G$2,"",MATCH($A219,仕訳帳・設定!$AP$6:$AP$1000))</f>
        <v/>
      </c>
    </row>
    <row r="220" customFormat="false" ht="12" hidden="false" customHeight="false" outlineLevel="0" collapsed="false">
      <c r="A220" s="52" t="n">
        <v>215</v>
      </c>
      <c r="B220" s="100" t="str">
        <f aca="false">IF($A220&gt;$G$2,"",INDEX(仕訳帳・設定!$AB$6:$AK$1000,$J220,1))</f>
        <v/>
      </c>
      <c r="C220" s="100" t="str">
        <f aca="false">IF(OR($D$2="",$A220&gt;$G$2),"",INDEX(仕訳帳・設定!$AB$6:$AK$1000,$J220,3)&amp;" "&amp;INDEX(仕訳帳・設定!$AB$6:$AK$1000,$J220,4))</f>
        <v/>
      </c>
      <c r="D220" s="169" t="str">
        <f aca="false">IF(OR($D$2="",$A220&gt;$G$2),"",IF($I220="借",INDEX(仕訳帳・設定!$AB$6:$AK$1000,$J220,9),INDEX(仕訳帳・設定!$AB$6:$AK$1000,$J220,6)))</f>
        <v/>
      </c>
      <c r="E220" s="88" t="str">
        <f aca="false">IF($A220&gt;$G$2,"",IF($I220="借",(INDEX(仕訳帳・設定!$AB$6:$AK$1000,$J220,7)),0))</f>
        <v/>
      </c>
      <c r="F220" s="88" t="str">
        <f aca="false">IF($A220&gt;$G$2,"",IF($I220="借",0,INDEX(仕訳帳・設定!$AB$6:$AK$1000,$J220,7)))</f>
        <v/>
      </c>
      <c r="G220" s="170" t="str">
        <f aca="false">IF($A220&gt;$G$2,"",IF($F$2="借方残",G219+E220-F220,G219+F220-E220))</f>
        <v/>
      </c>
      <c r="I220" s="106" t="str">
        <f aca="false">IF($A220&gt;$G$2,"",INDEX(仕訳帳・設定!$AQ$6:$AQ$1000,MATCH($A220,仕訳帳・設定!$AP$6:$AP$1000,0),1))</f>
        <v/>
      </c>
      <c r="J220" s="105" t="str">
        <f aca="false">IF($A220&gt;$G$2,"",MATCH($A220,仕訳帳・設定!$AP$6:$AP$1000))</f>
        <v/>
      </c>
    </row>
    <row r="221" customFormat="false" ht="12" hidden="false" customHeight="false" outlineLevel="0" collapsed="false">
      <c r="A221" s="52" t="n">
        <v>216</v>
      </c>
      <c r="B221" s="100" t="str">
        <f aca="false">IF($A221&gt;$G$2,"",INDEX(仕訳帳・設定!$AB$6:$AK$1000,$J221,1))</f>
        <v/>
      </c>
      <c r="C221" s="100" t="str">
        <f aca="false">IF(OR($D$2="",$A221&gt;$G$2),"",INDEX(仕訳帳・設定!$AB$6:$AK$1000,$J221,3)&amp;" "&amp;INDEX(仕訳帳・設定!$AB$6:$AK$1000,$J221,4))</f>
        <v/>
      </c>
      <c r="D221" s="169" t="str">
        <f aca="false">IF(OR($D$2="",$A221&gt;$G$2),"",IF($I221="借",INDEX(仕訳帳・設定!$AB$6:$AK$1000,$J221,9),INDEX(仕訳帳・設定!$AB$6:$AK$1000,$J221,6)))</f>
        <v/>
      </c>
      <c r="E221" s="88" t="str">
        <f aca="false">IF($A221&gt;$G$2,"",IF($I221="借",(INDEX(仕訳帳・設定!$AB$6:$AK$1000,$J221,7)),0))</f>
        <v/>
      </c>
      <c r="F221" s="88" t="str">
        <f aca="false">IF($A221&gt;$G$2,"",IF($I221="借",0,INDEX(仕訳帳・設定!$AB$6:$AK$1000,$J221,7)))</f>
        <v/>
      </c>
      <c r="G221" s="170" t="str">
        <f aca="false">IF($A221&gt;$G$2,"",IF($F$2="借方残",G220+E221-F221,G220+F221-E221))</f>
        <v/>
      </c>
      <c r="I221" s="106" t="str">
        <f aca="false">IF($A221&gt;$G$2,"",INDEX(仕訳帳・設定!$AQ$6:$AQ$1000,MATCH($A221,仕訳帳・設定!$AP$6:$AP$1000,0),1))</f>
        <v/>
      </c>
      <c r="J221" s="105" t="str">
        <f aca="false">IF($A221&gt;$G$2,"",MATCH($A221,仕訳帳・設定!$AP$6:$AP$1000))</f>
        <v/>
      </c>
    </row>
    <row r="222" customFormat="false" ht="12" hidden="false" customHeight="false" outlineLevel="0" collapsed="false">
      <c r="A222" s="52" t="n">
        <v>217</v>
      </c>
      <c r="B222" s="100" t="str">
        <f aca="false">IF($A222&gt;$G$2,"",INDEX(仕訳帳・設定!$AB$6:$AK$1000,$J222,1))</f>
        <v/>
      </c>
      <c r="C222" s="100" t="str">
        <f aca="false">IF(OR($D$2="",$A222&gt;$G$2),"",INDEX(仕訳帳・設定!$AB$6:$AK$1000,$J222,3)&amp;" "&amp;INDEX(仕訳帳・設定!$AB$6:$AK$1000,$J222,4))</f>
        <v/>
      </c>
      <c r="D222" s="169" t="str">
        <f aca="false">IF(OR($D$2="",$A222&gt;$G$2),"",IF($I222="借",INDEX(仕訳帳・設定!$AB$6:$AK$1000,$J222,9),INDEX(仕訳帳・設定!$AB$6:$AK$1000,$J222,6)))</f>
        <v/>
      </c>
      <c r="E222" s="88" t="str">
        <f aca="false">IF($A222&gt;$G$2,"",IF($I222="借",(INDEX(仕訳帳・設定!$AB$6:$AK$1000,$J222,7)),0))</f>
        <v/>
      </c>
      <c r="F222" s="88" t="str">
        <f aca="false">IF($A222&gt;$G$2,"",IF($I222="借",0,INDEX(仕訳帳・設定!$AB$6:$AK$1000,$J222,7)))</f>
        <v/>
      </c>
      <c r="G222" s="170" t="str">
        <f aca="false">IF($A222&gt;$G$2,"",IF($F$2="借方残",G221+E222-F222,G221+F222-E222))</f>
        <v/>
      </c>
      <c r="I222" s="106" t="str">
        <f aca="false">IF($A222&gt;$G$2,"",INDEX(仕訳帳・設定!$AQ$6:$AQ$1000,MATCH($A222,仕訳帳・設定!$AP$6:$AP$1000,0),1))</f>
        <v/>
      </c>
      <c r="J222" s="105" t="str">
        <f aca="false">IF($A222&gt;$G$2,"",MATCH($A222,仕訳帳・設定!$AP$6:$AP$1000))</f>
        <v/>
      </c>
    </row>
    <row r="223" customFormat="false" ht="12" hidden="false" customHeight="false" outlineLevel="0" collapsed="false">
      <c r="A223" s="52" t="n">
        <v>218</v>
      </c>
      <c r="B223" s="100" t="str">
        <f aca="false">IF($A223&gt;$G$2,"",INDEX(仕訳帳・設定!$AB$6:$AK$1000,$J223,1))</f>
        <v/>
      </c>
      <c r="C223" s="100" t="str">
        <f aca="false">IF(OR($D$2="",$A223&gt;$G$2),"",INDEX(仕訳帳・設定!$AB$6:$AK$1000,$J223,3)&amp;" "&amp;INDEX(仕訳帳・設定!$AB$6:$AK$1000,$J223,4))</f>
        <v/>
      </c>
      <c r="D223" s="169" t="str">
        <f aca="false">IF(OR($D$2="",$A223&gt;$G$2),"",IF($I223="借",INDEX(仕訳帳・設定!$AB$6:$AK$1000,$J223,9),INDEX(仕訳帳・設定!$AB$6:$AK$1000,$J223,6)))</f>
        <v/>
      </c>
      <c r="E223" s="88" t="str">
        <f aca="false">IF($A223&gt;$G$2,"",IF($I223="借",(INDEX(仕訳帳・設定!$AB$6:$AK$1000,$J223,7)),0))</f>
        <v/>
      </c>
      <c r="F223" s="88" t="str">
        <f aca="false">IF($A223&gt;$G$2,"",IF($I223="借",0,INDEX(仕訳帳・設定!$AB$6:$AK$1000,$J223,7)))</f>
        <v/>
      </c>
      <c r="G223" s="170" t="str">
        <f aca="false">IF($A223&gt;$G$2,"",IF($F$2="借方残",G222+E223-F223,G222+F223-E223))</f>
        <v/>
      </c>
      <c r="I223" s="106" t="str">
        <f aca="false">IF($A223&gt;$G$2,"",INDEX(仕訳帳・設定!$AQ$6:$AQ$1000,MATCH($A223,仕訳帳・設定!$AP$6:$AP$1000,0),1))</f>
        <v/>
      </c>
      <c r="J223" s="105" t="str">
        <f aca="false">IF($A223&gt;$G$2,"",MATCH($A223,仕訳帳・設定!$AP$6:$AP$1000))</f>
        <v/>
      </c>
    </row>
    <row r="224" customFormat="false" ht="12" hidden="false" customHeight="false" outlineLevel="0" collapsed="false">
      <c r="A224" s="52" t="n">
        <v>219</v>
      </c>
      <c r="B224" s="100" t="str">
        <f aca="false">IF($A224&gt;$G$2,"",INDEX(仕訳帳・設定!$AB$6:$AK$1000,$J224,1))</f>
        <v/>
      </c>
      <c r="C224" s="100" t="str">
        <f aca="false">IF(OR($D$2="",$A224&gt;$G$2),"",INDEX(仕訳帳・設定!$AB$6:$AK$1000,$J224,3)&amp;" "&amp;INDEX(仕訳帳・設定!$AB$6:$AK$1000,$J224,4))</f>
        <v/>
      </c>
      <c r="D224" s="169" t="str">
        <f aca="false">IF(OR($D$2="",$A224&gt;$G$2),"",IF($I224="借",INDEX(仕訳帳・設定!$AB$6:$AK$1000,$J224,9),INDEX(仕訳帳・設定!$AB$6:$AK$1000,$J224,6)))</f>
        <v/>
      </c>
      <c r="E224" s="88" t="str">
        <f aca="false">IF($A224&gt;$G$2,"",IF($I224="借",(INDEX(仕訳帳・設定!$AB$6:$AK$1000,$J224,7)),0))</f>
        <v/>
      </c>
      <c r="F224" s="88" t="str">
        <f aca="false">IF($A224&gt;$G$2,"",IF($I224="借",0,INDEX(仕訳帳・設定!$AB$6:$AK$1000,$J224,7)))</f>
        <v/>
      </c>
      <c r="G224" s="170" t="str">
        <f aca="false">IF($A224&gt;$G$2,"",IF($F$2="借方残",G223+E224-F224,G223+F224-E224))</f>
        <v/>
      </c>
      <c r="I224" s="106" t="str">
        <f aca="false">IF($A224&gt;$G$2,"",INDEX(仕訳帳・設定!$AQ$6:$AQ$1000,MATCH($A224,仕訳帳・設定!$AP$6:$AP$1000,0),1))</f>
        <v/>
      </c>
      <c r="J224" s="105" t="str">
        <f aca="false">IF($A224&gt;$G$2,"",MATCH($A224,仕訳帳・設定!$AP$6:$AP$1000))</f>
        <v/>
      </c>
    </row>
    <row r="225" customFormat="false" ht="12" hidden="false" customHeight="false" outlineLevel="0" collapsed="false">
      <c r="A225" s="52" t="n">
        <v>220</v>
      </c>
      <c r="B225" s="100" t="str">
        <f aca="false">IF($A225&gt;$G$2,"",INDEX(仕訳帳・設定!$AB$6:$AK$1000,$J225,1))</f>
        <v/>
      </c>
      <c r="C225" s="100" t="str">
        <f aca="false">IF(OR($D$2="",$A225&gt;$G$2),"",INDEX(仕訳帳・設定!$AB$6:$AK$1000,$J225,3)&amp;" "&amp;INDEX(仕訳帳・設定!$AB$6:$AK$1000,$J225,4))</f>
        <v/>
      </c>
      <c r="D225" s="169" t="str">
        <f aca="false">IF(OR($D$2="",$A225&gt;$G$2),"",IF($I225="借",INDEX(仕訳帳・設定!$AB$6:$AK$1000,$J225,9),INDEX(仕訳帳・設定!$AB$6:$AK$1000,$J225,6)))</f>
        <v/>
      </c>
      <c r="E225" s="88" t="str">
        <f aca="false">IF($A225&gt;$G$2,"",IF($I225="借",(INDEX(仕訳帳・設定!$AB$6:$AK$1000,$J225,7)),0))</f>
        <v/>
      </c>
      <c r="F225" s="88" t="str">
        <f aca="false">IF($A225&gt;$G$2,"",IF($I225="借",0,INDEX(仕訳帳・設定!$AB$6:$AK$1000,$J225,7)))</f>
        <v/>
      </c>
      <c r="G225" s="170" t="str">
        <f aca="false">IF($A225&gt;$G$2,"",IF($F$2="借方残",G224+E225-F225,G224+F225-E225))</f>
        <v/>
      </c>
      <c r="I225" s="106" t="str">
        <f aca="false">IF($A225&gt;$G$2,"",INDEX(仕訳帳・設定!$AQ$6:$AQ$1000,MATCH($A225,仕訳帳・設定!$AP$6:$AP$1000,0),1))</f>
        <v/>
      </c>
      <c r="J225" s="105" t="str">
        <f aca="false">IF($A225&gt;$G$2,"",MATCH($A225,仕訳帳・設定!$AP$6:$AP$1000))</f>
        <v/>
      </c>
    </row>
    <row r="226" customFormat="false" ht="12" hidden="false" customHeight="false" outlineLevel="0" collapsed="false">
      <c r="A226" s="52" t="n">
        <v>221</v>
      </c>
      <c r="B226" s="100" t="str">
        <f aca="false">IF($A226&gt;$G$2,"",INDEX(仕訳帳・設定!$AB$6:$AK$1000,$J226,1))</f>
        <v/>
      </c>
      <c r="C226" s="100" t="str">
        <f aca="false">IF(OR($D$2="",$A226&gt;$G$2),"",INDEX(仕訳帳・設定!$AB$6:$AK$1000,$J226,3)&amp;" "&amp;INDEX(仕訳帳・設定!$AB$6:$AK$1000,$J226,4))</f>
        <v/>
      </c>
      <c r="D226" s="169" t="str">
        <f aca="false">IF(OR($D$2="",$A226&gt;$G$2),"",IF($I226="借",INDEX(仕訳帳・設定!$AB$6:$AK$1000,$J226,9),INDEX(仕訳帳・設定!$AB$6:$AK$1000,$J226,6)))</f>
        <v/>
      </c>
      <c r="E226" s="88" t="str">
        <f aca="false">IF($A226&gt;$G$2,"",IF($I226="借",(INDEX(仕訳帳・設定!$AB$6:$AK$1000,$J226,7)),0))</f>
        <v/>
      </c>
      <c r="F226" s="88" t="str">
        <f aca="false">IF($A226&gt;$G$2,"",IF($I226="借",0,INDEX(仕訳帳・設定!$AB$6:$AK$1000,$J226,7)))</f>
        <v/>
      </c>
      <c r="G226" s="170" t="str">
        <f aca="false">IF($A226&gt;$G$2,"",IF($F$2="借方残",G225+E226-F226,G225+F226-E226))</f>
        <v/>
      </c>
      <c r="I226" s="106" t="str">
        <f aca="false">IF($A226&gt;$G$2,"",INDEX(仕訳帳・設定!$AQ$6:$AQ$1000,MATCH($A226,仕訳帳・設定!$AP$6:$AP$1000,0),1))</f>
        <v/>
      </c>
      <c r="J226" s="105" t="str">
        <f aca="false">IF($A226&gt;$G$2,"",MATCH($A226,仕訳帳・設定!$AP$6:$AP$1000))</f>
        <v/>
      </c>
    </row>
    <row r="227" customFormat="false" ht="12" hidden="false" customHeight="false" outlineLevel="0" collapsed="false">
      <c r="A227" s="52" t="n">
        <v>222</v>
      </c>
      <c r="B227" s="100" t="str">
        <f aca="false">IF($A227&gt;$G$2,"",INDEX(仕訳帳・設定!$AB$6:$AK$1000,$J227,1))</f>
        <v/>
      </c>
      <c r="C227" s="100" t="str">
        <f aca="false">IF(OR($D$2="",$A227&gt;$G$2),"",INDEX(仕訳帳・設定!$AB$6:$AK$1000,$J227,3)&amp;" "&amp;INDEX(仕訳帳・設定!$AB$6:$AK$1000,$J227,4))</f>
        <v/>
      </c>
      <c r="D227" s="169" t="str">
        <f aca="false">IF(OR($D$2="",$A227&gt;$G$2),"",IF($I227="借",INDEX(仕訳帳・設定!$AB$6:$AK$1000,$J227,9),INDEX(仕訳帳・設定!$AB$6:$AK$1000,$J227,6)))</f>
        <v/>
      </c>
      <c r="E227" s="88" t="str">
        <f aca="false">IF($A227&gt;$G$2,"",IF($I227="借",(INDEX(仕訳帳・設定!$AB$6:$AK$1000,$J227,7)),0))</f>
        <v/>
      </c>
      <c r="F227" s="88" t="str">
        <f aca="false">IF($A227&gt;$G$2,"",IF($I227="借",0,INDEX(仕訳帳・設定!$AB$6:$AK$1000,$J227,7)))</f>
        <v/>
      </c>
      <c r="G227" s="170" t="str">
        <f aca="false">IF($A227&gt;$G$2,"",IF($F$2="借方残",G226+E227-F227,G226+F227-E227))</f>
        <v/>
      </c>
      <c r="I227" s="106" t="str">
        <f aca="false">IF($A227&gt;$G$2,"",INDEX(仕訳帳・設定!$AQ$6:$AQ$1000,MATCH($A227,仕訳帳・設定!$AP$6:$AP$1000,0),1))</f>
        <v/>
      </c>
      <c r="J227" s="105" t="str">
        <f aca="false">IF($A227&gt;$G$2,"",MATCH($A227,仕訳帳・設定!$AP$6:$AP$1000))</f>
        <v/>
      </c>
    </row>
    <row r="228" customFormat="false" ht="12" hidden="false" customHeight="false" outlineLevel="0" collapsed="false">
      <c r="A228" s="52" t="n">
        <v>223</v>
      </c>
      <c r="B228" s="100" t="str">
        <f aca="false">IF($A228&gt;$G$2,"",INDEX(仕訳帳・設定!$AB$6:$AK$1000,$J228,1))</f>
        <v/>
      </c>
      <c r="C228" s="100" t="str">
        <f aca="false">IF(OR($D$2="",$A228&gt;$G$2),"",INDEX(仕訳帳・設定!$AB$6:$AK$1000,$J228,3)&amp;" "&amp;INDEX(仕訳帳・設定!$AB$6:$AK$1000,$J228,4))</f>
        <v/>
      </c>
      <c r="D228" s="169" t="str">
        <f aca="false">IF(OR($D$2="",$A228&gt;$G$2),"",IF($I228="借",INDEX(仕訳帳・設定!$AB$6:$AK$1000,$J228,9),INDEX(仕訳帳・設定!$AB$6:$AK$1000,$J228,6)))</f>
        <v/>
      </c>
      <c r="E228" s="88" t="str">
        <f aca="false">IF($A228&gt;$G$2,"",IF($I228="借",(INDEX(仕訳帳・設定!$AB$6:$AK$1000,$J228,7)),0))</f>
        <v/>
      </c>
      <c r="F228" s="88" t="str">
        <f aca="false">IF($A228&gt;$G$2,"",IF($I228="借",0,INDEX(仕訳帳・設定!$AB$6:$AK$1000,$J228,7)))</f>
        <v/>
      </c>
      <c r="G228" s="170" t="str">
        <f aca="false">IF($A228&gt;$G$2,"",IF($F$2="借方残",G227+E228-F228,G227+F228-E228))</f>
        <v/>
      </c>
      <c r="I228" s="106" t="str">
        <f aca="false">IF($A228&gt;$G$2,"",INDEX(仕訳帳・設定!$AQ$6:$AQ$1000,MATCH($A228,仕訳帳・設定!$AP$6:$AP$1000,0),1))</f>
        <v/>
      </c>
      <c r="J228" s="105" t="str">
        <f aca="false">IF($A228&gt;$G$2,"",MATCH($A228,仕訳帳・設定!$AP$6:$AP$1000))</f>
        <v/>
      </c>
    </row>
    <row r="229" customFormat="false" ht="12" hidden="false" customHeight="false" outlineLevel="0" collapsed="false">
      <c r="A229" s="52" t="n">
        <v>224</v>
      </c>
      <c r="B229" s="100" t="str">
        <f aca="false">IF($A229&gt;$G$2,"",INDEX(仕訳帳・設定!$AB$6:$AK$1000,$J229,1))</f>
        <v/>
      </c>
      <c r="C229" s="100" t="str">
        <f aca="false">IF(OR($D$2="",$A229&gt;$G$2),"",INDEX(仕訳帳・設定!$AB$6:$AK$1000,$J229,3)&amp;" "&amp;INDEX(仕訳帳・設定!$AB$6:$AK$1000,$J229,4))</f>
        <v/>
      </c>
      <c r="D229" s="169" t="str">
        <f aca="false">IF(OR($D$2="",$A229&gt;$G$2),"",IF($I229="借",INDEX(仕訳帳・設定!$AB$6:$AK$1000,$J229,9),INDEX(仕訳帳・設定!$AB$6:$AK$1000,$J229,6)))</f>
        <v/>
      </c>
      <c r="E229" s="88" t="str">
        <f aca="false">IF($A229&gt;$G$2,"",IF($I229="借",(INDEX(仕訳帳・設定!$AB$6:$AK$1000,$J229,7)),0))</f>
        <v/>
      </c>
      <c r="F229" s="88" t="str">
        <f aca="false">IF($A229&gt;$G$2,"",IF($I229="借",0,INDEX(仕訳帳・設定!$AB$6:$AK$1000,$J229,7)))</f>
        <v/>
      </c>
      <c r="G229" s="170" t="str">
        <f aca="false">IF($A229&gt;$G$2,"",IF($F$2="借方残",G228+E229-F229,G228+F229-E229))</f>
        <v/>
      </c>
      <c r="I229" s="106" t="str">
        <f aca="false">IF($A229&gt;$G$2,"",INDEX(仕訳帳・設定!$AQ$6:$AQ$1000,MATCH($A229,仕訳帳・設定!$AP$6:$AP$1000,0),1))</f>
        <v/>
      </c>
      <c r="J229" s="105" t="str">
        <f aca="false">IF($A229&gt;$G$2,"",MATCH($A229,仕訳帳・設定!$AP$6:$AP$1000))</f>
        <v/>
      </c>
    </row>
    <row r="230" customFormat="false" ht="12" hidden="false" customHeight="false" outlineLevel="0" collapsed="false">
      <c r="A230" s="52" t="n">
        <v>225</v>
      </c>
      <c r="B230" s="100" t="str">
        <f aca="false">IF($A230&gt;$G$2,"",INDEX(仕訳帳・設定!$AB$6:$AK$1000,$J230,1))</f>
        <v/>
      </c>
      <c r="C230" s="100" t="str">
        <f aca="false">IF(OR($D$2="",$A230&gt;$G$2),"",INDEX(仕訳帳・設定!$AB$6:$AK$1000,$J230,3)&amp;" "&amp;INDEX(仕訳帳・設定!$AB$6:$AK$1000,$J230,4))</f>
        <v/>
      </c>
      <c r="D230" s="169" t="str">
        <f aca="false">IF(OR($D$2="",$A230&gt;$G$2),"",IF($I230="借",INDEX(仕訳帳・設定!$AB$6:$AK$1000,$J230,9),INDEX(仕訳帳・設定!$AB$6:$AK$1000,$J230,6)))</f>
        <v/>
      </c>
      <c r="E230" s="88" t="str">
        <f aca="false">IF($A230&gt;$G$2,"",IF($I230="借",(INDEX(仕訳帳・設定!$AB$6:$AK$1000,$J230,7)),0))</f>
        <v/>
      </c>
      <c r="F230" s="88" t="str">
        <f aca="false">IF($A230&gt;$G$2,"",IF($I230="借",0,INDEX(仕訳帳・設定!$AB$6:$AK$1000,$J230,7)))</f>
        <v/>
      </c>
      <c r="G230" s="170" t="str">
        <f aca="false">IF($A230&gt;$G$2,"",IF($F$2="借方残",G229+E230-F230,G229+F230-E230))</f>
        <v/>
      </c>
      <c r="I230" s="106" t="str">
        <f aca="false">IF($A230&gt;$G$2,"",INDEX(仕訳帳・設定!$AQ$6:$AQ$1000,MATCH($A230,仕訳帳・設定!$AP$6:$AP$1000,0),1))</f>
        <v/>
      </c>
      <c r="J230" s="105" t="str">
        <f aca="false">IF($A230&gt;$G$2,"",MATCH($A230,仕訳帳・設定!$AP$6:$AP$1000))</f>
        <v/>
      </c>
    </row>
    <row r="231" customFormat="false" ht="12" hidden="false" customHeight="false" outlineLevel="0" collapsed="false">
      <c r="A231" s="52" t="n">
        <v>226</v>
      </c>
      <c r="B231" s="100" t="str">
        <f aca="false">IF($A231&gt;$G$2,"",INDEX(仕訳帳・設定!$AB$6:$AK$1000,$J231,1))</f>
        <v/>
      </c>
      <c r="C231" s="100" t="str">
        <f aca="false">IF(OR($D$2="",$A231&gt;$G$2),"",INDEX(仕訳帳・設定!$AB$6:$AK$1000,$J231,3)&amp;" "&amp;INDEX(仕訳帳・設定!$AB$6:$AK$1000,$J231,4))</f>
        <v/>
      </c>
      <c r="D231" s="169" t="str">
        <f aca="false">IF(OR($D$2="",$A231&gt;$G$2),"",IF($I231="借",INDEX(仕訳帳・設定!$AB$6:$AK$1000,$J231,9),INDEX(仕訳帳・設定!$AB$6:$AK$1000,$J231,6)))</f>
        <v/>
      </c>
      <c r="E231" s="88" t="str">
        <f aca="false">IF($A231&gt;$G$2,"",IF($I231="借",(INDEX(仕訳帳・設定!$AB$6:$AK$1000,$J231,7)),0))</f>
        <v/>
      </c>
      <c r="F231" s="88" t="str">
        <f aca="false">IF($A231&gt;$G$2,"",IF($I231="借",0,INDEX(仕訳帳・設定!$AB$6:$AK$1000,$J231,7)))</f>
        <v/>
      </c>
      <c r="G231" s="170" t="str">
        <f aca="false">IF($A231&gt;$G$2,"",IF($F$2="借方残",G230+E231-F231,G230+F231-E231))</f>
        <v/>
      </c>
      <c r="I231" s="106" t="str">
        <f aca="false">IF($A231&gt;$G$2,"",INDEX(仕訳帳・設定!$AQ$6:$AQ$1000,MATCH($A231,仕訳帳・設定!$AP$6:$AP$1000,0),1))</f>
        <v/>
      </c>
      <c r="J231" s="105" t="str">
        <f aca="false">IF($A231&gt;$G$2,"",MATCH($A231,仕訳帳・設定!$AP$6:$AP$1000))</f>
        <v/>
      </c>
    </row>
    <row r="232" customFormat="false" ht="12" hidden="false" customHeight="false" outlineLevel="0" collapsed="false">
      <c r="A232" s="52" t="n">
        <v>227</v>
      </c>
      <c r="B232" s="100" t="str">
        <f aca="false">IF($A232&gt;$G$2,"",INDEX(仕訳帳・設定!$AB$6:$AK$1000,$J232,1))</f>
        <v/>
      </c>
      <c r="C232" s="100" t="str">
        <f aca="false">IF(OR($D$2="",$A232&gt;$G$2),"",INDEX(仕訳帳・設定!$AB$6:$AK$1000,$J232,3)&amp;" "&amp;INDEX(仕訳帳・設定!$AB$6:$AK$1000,$J232,4))</f>
        <v/>
      </c>
      <c r="D232" s="169" t="str">
        <f aca="false">IF(OR($D$2="",$A232&gt;$G$2),"",IF($I232="借",INDEX(仕訳帳・設定!$AB$6:$AK$1000,$J232,9),INDEX(仕訳帳・設定!$AB$6:$AK$1000,$J232,6)))</f>
        <v/>
      </c>
      <c r="E232" s="88" t="str">
        <f aca="false">IF($A232&gt;$G$2,"",IF($I232="借",(INDEX(仕訳帳・設定!$AB$6:$AK$1000,$J232,7)),0))</f>
        <v/>
      </c>
      <c r="F232" s="88" t="str">
        <f aca="false">IF($A232&gt;$G$2,"",IF($I232="借",0,INDEX(仕訳帳・設定!$AB$6:$AK$1000,$J232,7)))</f>
        <v/>
      </c>
      <c r="G232" s="170" t="str">
        <f aca="false">IF($A232&gt;$G$2,"",IF($F$2="借方残",G231+E232-F232,G231+F232-E232))</f>
        <v/>
      </c>
      <c r="I232" s="106" t="str">
        <f aca="false">IF($A232&gt;$G$2,"",INDEX(仕訳帳・設定!$AQ$6:$AQ$1000,MATCH($A232,仕訳帳・設定!$AP$6:$AP$1000,0),1))</f>
        <v/>
      </c>
      <c r="J232" s="105" t="str">
        <f aca="false">IF($A232&gt;$G$2,"",MATCH($A232,仕訳帳・設定!$AP$6:$AP$1000))</f>
        <v/>
      </c>
    </row>
    <row r="233" customFormat="false" ht="12" hidden="false" customHeight="false" outlineLevel="0" collapsed="false">
      <c r="A233" s="52" t="n">
        <v>228</v>
      </c>
      <c r="B233" s="100" t="str">
        <f aca="false">IF($A233&gt;$G$2,"",INDEX(仕訳帳・設定!$AB$6:$AK$1000,$J233,1))</f>
        <v/>
      </c>
      <c r="C233" s="100" t="str">
        <f aca="false">IF(OR($D$2="",$A233&gt;$G$2),"",INDEX(仕訳帳・設定!$AB$6:$AK$1000,$J233,3)&amp;" "&amp;INDEX(仕訳帳・設定!$AB$6:$AK$1000,$J233,4))</f>
        <v/>
      </c>
      <c r="D233" s="169" t="str">
        <f aca="false">IF(OR($D$2="",$A233&gt;$G$2),"",IF($I233="借",INDEX(仕訳帳・設定!$AB$6:$AK$1000,$J233,9),INDEX(仕訳帳・設定!$AB$6:$AK$1000,$J233,6)))</f>
        <v/>
      </c>
      <c r="E233" s="88" t="str">
        <f aca="false">IF($A233&gt;$G$2,"",IF($I233="借",(INDEX(仕訳帳・設定!$AB$6:$AK$1000,$J233,7)),0))</f>
        <v/>
      </c>
      <c r="F233" s="88" t="str">
        <f aca="false">IF($A233&gt;$G$2,"",IF($I233="借",0,INDEX(仕訳帳・設定!$AB$6:$AK$1000,$J233,7)))</f>
        <v/>
      </c>
      <c r="G233" s="170" t="str">
        <f aca="false">IF($A233&gt;$G$2,"",IF($F$2="借方残",G232+E233-F233,G232+F233-E233))</f>
        <v/>
      </c>
      <c r="I233" s="106" t="str">
        <f aca="false">IF($A233&gt;$G$2,"",INDEX(仕訳帳・設定!$AQ$6:$AQ$1000,MATCH($A233,仕訳帳・設定!$AP$6:$AP$1000,0),1))</f>
        <v/>
      </c>
      <c r="J233" s="105" t="str">
        <f aca="false">IF($A233&gt;$G$2,"",MATCH($A233,仕訳帳・設定!$AP$6:$AP$1000))</f>
        <v/>
      </c>
    </row>
    <row r="234" customFormat="false" ht="12" hidden="false" customHeight="false" outlineLevel="0" collapsed="false">
      <c r="A234" s="52" t="n">
        <v>229</v>
      </c>
      <c r="B234" s="100" t="str">
        <f aca="false">IF($A234&gt;$G$2,"",INDEX(仕訳帳・設定!$AB$6:$AK$1000,$J234,1))</f>
        <v/>
      </c>
      <c r="C234" s="100" t="str">
        <f aca="false">IF(OR($D$2="",$A234&gt;$G$2),"",INDEX(仕訳帳・設定!$AB$6:$AK$1000,$J234,3)&amp;" "&amp;INDEX(仕訳帳・設定!$AB$6:$AK$1000,$J234,4))</f>
        <v/>
      </c>
      <c r="D234" s="169" t="str">
        <f aca="false">IF(OR($D$2="",$A234&gt;$G$2),"",IF($I234="借",INDEX(仕訳帳・設定!$AB$6:$AK$1000,$J234,9),INDEX(仕訳帳・設定!$AB$6:$AK$1000,$J234,6)))</f>
        <v/>
      </c>
      <c r="E234" s="88" t="str">
        <f aca="false">IF($A234&gt;$G$2,"",IF($I234="借",(INDEX(仕訳帳・設定!$AB$6:$AK$1000,$J234,7)),0))</f>
        <v/>
      </c>
      <c r="F234" s="88" t="str">
        <f aca="false">IF($A234&gt;$G$2,"",IF($I234="借",0,INDEX(仕訳帳・設定!$AB$6:$AK$1000,$J234,7)))</f>
        <v/>
      </c>
      <c r="G234" s="170" t="str">
        <f aca="false">IF($A234&gt;$G$2,"",IF($F$2="借方残",G233+E234-F234,G233+F234-E234))</f>
        <v/>
      </c>
      <c r="I234" s="106" t="str">
        <f aca="false">IF($A234&gt;$G$2,"",INDEX(仕訳帳・設定!$AQ$6:$AQ$1000,MATCH($A234,仕訳帳・設定!$AP$6:$AP$1000,0),1))</f>
        <v/>
      </c>
      <c r="J234" s="105" t="str">
        <f aca="false">IF($A234&gt;$G$2,"",MATCH($A234,仕訳帳・設定!$AP$6:$AP$1000))</f>
        <v/>
      </c>
    </row>
    <row r="235" customFormat="false" ht="12" hidden="false" customHeight="false" outlineLevel="0" collapsed="false">
      <c r="A235" s="52" t="n">
        <v>230</v>
      </c>
      <c r="B235" s="100" t="str">
        <f aca="false">IF($A235&gt;$G$2,"",INDEX(仕訳帳・設定!$AB$6:$AK$1000,$J235,1))</f>
        <v/>
      </c>
      <c r="C235" s="100" t="str">
        <f aca="false">IF(OR($D$2="",$A235&gt;$G$2),"",INDEX(仕訳帳・設定!$AB$6:$AK$1000,$J235,3)&amp;" "&amp;INDEX(仕訳帳・設定!$AB$6:$AK$1000,$J235,4))</f>
        <v/>
      </c>
      <c r="D235" s="169" t="str">
        <f aca="false">IF(OR($D$2="",$A235&gt;$G$2),"",IF($I235="借",INDEX(仕訳帳・設定!$AB$6:$AK$1000,$J235,9),INDEX(仕訳帳・設定!$AB$6:$AK$1000,$J235,6)))</f>
        <v/>
      </c>
      <c r="E235" s="88" t="str">
        <f aca="false">IF($A235&gt;$G$2,"",IF($I235="借",(INDEX(仕訳帳・設定!$AB$6:$AK$1000,$J235,7)),0))</f>
        <v/>
      </c>
      <c r="F235" s="88" t="str">
        <f aca="false">IF($A235&gt;$G$2,"",IF($I235="借",0,INDEX(仕訳帳・設定!$AB$6:$AK$1000,$J235,7)))</f>
        <v/>
      </c>
      <c r="G235" s="170" t="str">
        <f aca="false">IF($A235&gt;$G$2,"",IF($F$2="借方残",G234+E235-F235,G234+F235-E235))</f>
        <v/>
      </c>
      <c r="I235" s="106" t="str">
        <f aca="false">IF($A235&gt;$G$2,"",INDEX(仕訳帳・設定!$AQ$6:$AQ$1000,MATCH($A235,仕訳帳・設定!$AP$6:$AP$1000,0),1))</f>
        <v/>
      </c>
      <c r="J235" s="105" t="str">
        <f aca="false">IF($A235&gt;$G$2,"",MATCH($A235,仕訳帳・設定!$AP$6:$AP$1000))</f>
        <v/>
      </c>
    </row>
    <row r="236" customFormat="false" ht="12" hidden="false" customHeight="false" outlineLevel="0" collapsed="false">
      <c r="A236" s="52" t="n">
        <v>231</v>
      </c>
      <c r="B236" s="100" t="str">
        <f aca="false">IF($A236&gt;$G$2,"",INDEX(仕訳帳・設定!$AB$6:$AK$1000,$J236,1))</f>
        <v/>
      </c>
      <c r="C236" s="100" t="str">
        <f aca="false">IF(OR($D$2="",$A236&gt;$G$2),"",INDEX(仕訳帳・設定!$AB$6:$AK$1000,$J236,3)&amp;" "&amp;INDEX(仕訳帳・設定!$AB$6:$AK$1000,$J236,4))</f>
        <v/>
      </c>
      <c r="D236" s="169" t="str">
        <f aca="false">IF(OR($D$2="",$A236&gt;$G$2),"",IF($I236="借",INDEX(仕訳帳・設定!$AB$6:$AK$1000,$J236,9),INDEX(仕訳帳・設定!$AB$6:$AK$1000,$J236,6)))</f>
        <v/>
      </c>
      <c r="E236" s="88" t="str">
        <f aca="false">IF($A236&gt;$G$2,"",IF($I236="借",(INDEX(仕訳帳・設定!$AB$6:$AK$1000,$J236,7)),0))</f>
        <v/>
      </c>
      <c r="F236" s="88" t="str">
        <f aca="false">IF($A236&gt;$G$2,"",IF($I236="借",0,INDEX(仕訳帳・設定!$AB$6:$AK$1000,$J236,7)))</f>
        <v/>
      </c>
      <c r="G236" s="170" t="str">
        <f aca="false">IF($A236&gt;$G$2,"",IF($F$2="借方残",G235+E236-F236,G235+F236-E236))</f>
        <v/>
      </c>
      <c r="I236" s="106" t="str">
        <f aca="false">IF($A236&gt;$G$2,"",INDEX(仕訳帳・設定!$AQ$6:$AQ$1000,MATCH($A236,仕訳帳・設定!$AP$6:$AP$1000,0),1))</f>
        <v/>
      </c>
      <c r="J236" s="105" t="str">
        <f aca="false">IF($A236&gt;$G$2,"",MATCH($A236,仕訳帳・設定!$AP$6:$AP$1000))</f>
        <v/>
      </c>
    </row>
    <row r="237" customFormat="false" ht="12" hidden="false" customHeight="false" outlineLevel="0" collapsed="false">
      <c r="A237" s="52" t="n">
        <v>232</v>
      </c>
      <c r="B237" s="100" t="str">
        <f aca="false">IF($A237&gt;$G$2,"",INDEX(仕訳帳・設定!$AB$6:$AK$1000,$J237,1))</f>
        <v/>
      </c>
      <c r="C237" s="100" t="str">
        <f aca="false">IF(OR($D$2="",$A237&gt;$G$2),"",INDEX(仕訳帳・設定!$AB$6:$AK$1000,$J237,3)&amp;" "&amp;INDEX(仕訳帳・設定!$AB$6:$AK$1000,$J237,4))</f>
        <v/>
      </c>
      <c r="D237" s="169" t="str">
        <f aca="false">IF(OR($D$2="",$A237&gt;$G$2),"",IF($I237="借",INDEX(仕訳帳・設定!$AB$6:$AK$1000,$J237,9),INDEX(仕訳帳・設定!$AB$6:$AK$1000,$J237,6)))</f>
        <v/>
      </c>
      <c r="E237" s="88" t="str">
        <f aca="false">IF($A237&gt;$G$2,"",IF($I237="借",(INDEX(仕訳帳・設定!$AB$6:$AK$1000,$J237,7)),0))</f>
        <v/>
      </c>
      <c r="F237" s="88" t="str">
        <f aca="false">IF($A237&gt;$G$2,"",IF($I237="借",0,INDEX(仕訳帳・設定!$AB$6:$AK$1000,$J237,7)))</f>
        <v/>
      </c>
      <c r="G237" s="170" t="str">
        <f aca="false">IF($A237&gt;$G$2,"",IF($F$2="借方残",G236+E237-F237,G236+F237-E237))</f>
        <v/>
      </c>
      <c r="I237" s="106" t="str">
        <f aca="false">IF($A237&gt;$G$2,"",INDEX(仕訳帳・設定!$AQ$6:$AQ$1000,MATCH($A237,仕訳帳・設定!$AP$6:$AP$1000,0),1))</f>
        <v/>
      </c>
      <c r="J237" s="105" t="str">
        <f aca="false">IF($A237&gt;$G$2,"",MATCH($A237,仕訳帳・設定!$AP$6:$AP$1000))</f>
        <v/>
      </c>
    </row>
    <row r="238" customFormat="false" ht="12" hidden="false" customHeight="false" outlineLevel="0" collapsed="false">
      <c r="A238" s="52" t="n">
        <v>233</v>
      </c>
      <c r="B238" s="100" t="str">
        <f aca="false">IF($A238&gt;$G$2,"",INDEX(仕訳帳・設定!$AB$6:$AK$1000,$J238,1))</f>
        <v/>
      </c>
      <c r="C238" s="100" t="str">
        <f aca="false">IF(OR($D$2="",$A238&gt;$G$2),"",INDEX(仕訳帳・設定!$AB$6:$AK$1000,$J238,3)&amp;" "&amp;INDEX(仕訳帳・設定!$AB$6:$AK$1000,$J238,4))</f>
        <v/>
      </c>
      <c r="D238" s="169" t="str">
        <f aca="false">IF(OR($D$2="",$A238&gt;$G$2),"",IF($I238="借",INDEX(仕訳帳・設定!$AB$6:$AK$1000,$J238,9),INDEX(仕訳帳・設定!$AB$6:$AK$1000,$J238,6)))</f>
        <v/>
      </c>
      <c r="E238" s="88" t="str">
        <f aca="false">IF($A238&gt;$G$2,"",IF($I238="借",(INDEX(仕訳帳・設定!$AB$6:$AK$1000,$J238,7)),0))</f>
        <v/>
      </c>
      <c r="F238" s="88" t="str">
        <f aca="false">IF($A238&gt;$G$2,"",IF($I238="借",0,INDEX(仕訳帳・設定!$AB$6:$AK$1000,$J238,7)))</f>
        <v/>
      </c>
      <c r="G238" s="170" t="str">
        <f aca="false">IF($A238&gt;$G$2,"",IF($F$2="借方残",G237+E238-F238,G237+F238-E238))</f>
        <v/>
      </c>
      <c r="I238" s="106" t="str">
        <f aca="false">IF($A238&gt;$G$2,"",INDEX(仕訳帳・設定!$AQ$6:$AQ$1000,MATCH($A238,仕訳帳・設定!$AP$6:$AP$1000,0),1))</f>
        <v/>
      </c>
      <c r="J238" s="105" t="str">
        <f aca="false">IF($A238&gt;$G$2,"",MATCH($A238,仕訳帳・設定!$AP$6:$AP$1000))</f>
        <v/>
      </c>
    </row>
    <row r="239" customFormat="false" ht="12" hidden="false" customHeight="false" outlineLevel="0" collapsed="false">
      <c r="A239" s="52" t="n">
        <v>234</v>
      </c>
      <c r="B239" s="100" t="str">
        <f aca="false">IF($A239&gt;$G$2,"",INDEX(仕訳帳・設定!$AB$6:$AK$1000,$J239,1))</f>
        <v/>
      </c>
      <c r="C239" s="100" t="str">
        <f aca="false">IF(OR($D$2="",$A239&gt;$G$2),"",INDEX(仕訳帳・設定!$AB$6:$AK$1000,$J239,3)&amp;" "&amp;INDEX(仕訳帳・設定!$AB$6:$AK$1000,$J239,4))</f>
        <v/>
      </c>
      <c r="D239" s="169" t="str">
        <f aca="false">IF(OR($D$2="",$A239&gt;$G$2),"",IF($I239="借",INDEX(仕訳帳・設定!$AB$6:$AK$1000,$J239,9),INDEX(仕訳帳・設定!$AB$6:$AK$1000,$J239,6)))</f>
        <v/>
      </c>
      <c r="E239" s="88" t="str">
        <f aca="false">IF($A239&gt;$G$2,"",IF($I239="借",(INDEX(仕訳帳・設定!$AB$6:$AK$1000,$J239,7)),0))</f>
        <v/>
      </c>
      <c r="F239" s="88" t="str">
        <f aca="false">IF($A239&gt;$G$2,"",IF($I239="借",0,INDEX(仕訳帳・設定!$AB$6:$AK$1000,$J239,7)))</f>
        <v/>
      </c>
      <c r="G239" s="170" t="str">
        <f aca="false">IF($A239&gt;$G$2,"",IF($F$2="借方残",G238+E239-F239,G238+F239-E239))</f>
        <v/>
      </c>
      <c r="I239" s="106" t="str">
        <f aca="false">IF($A239&gt;$G$2,"",INDEX(仕訳帳・設定!$AQ$6:$AQ$1000,MATCH($A239,仕訳帳・設定!$AP$6:$AP$1000,0),1))</f>
        <v/>
      </c>
      <c r="J239" s="105" t="str">
        <f aca="false">IF($A239&gt;$G$2,"",MATCH($A239,仕訳帳・設定!$AP$6:$AP$1000))</f>
        <v/>
      </c>
    </row>
    <row r="240" customFormat="false" ht="12" hidden="false" customHeight="false" outlineLevel="0" collapsed="false">
      <c r="A240" s="52" t="n">
        <v>235</v>
      </c>
      <c r="B240" s="100" t="str">
        <f aca="false">IF($A240&gt;$G$2,"",INDEX(仕訳帳・設定!$AB$6:$AK$1000,$J240,1))</f>
        <v/>
      </c>
      <c r="C240" s="100" t="str">
        <f aca="false">IF(OR($D$2="",$A240&gt;$G$2),"",INDEX(仕訳帳・設定!$AB$6:$AK$1000,$J240,3)&amp;" "&amp;INDEX(仕訳帳・設定!$AB$6:$AK$1000,$J240,4))</f>
        <v/>
      </c>
      <c r="D240" s="169" t="str">
        <f aca="false">IF(OR($D$2="",$A240&gt;$G$2),"",IF($I240="借",INDEX(仕訳帳・設定!$AB$6:$AK$1000,$J240,9),INDEX(仕訳帳・設定!$AB$6:$AK$1000,$J240,6)))</f>
        <v/>
      </c>
      <c r="E240" s="88" t="str">
        <f aca="false">IF($A240&gt;$G$2,"",IF($I240="借",(INDEX(仕訳帳・設定!$AB$6:$AK$1000,$J240,7)),0))</f>
        <v/>
      </c>
      <c r="F240" s="88" t="str">
        <f aca="false">IF($A240&gt;$G$2,"",IF($I240="借",0,INDEX(仕訳帳・設定!$AB$6:$AK$1000,$J240,7)))</f>
        <v/>
      </c>
      <c r="G240" s="170" t="str">
        <f aca="false">IF($A240&gt;$G$2,"",IF($F$2="借方残",G239+E240-F240,G239+F240-E240))</f>
        <v/>
      </c>
      <c r="I240" s="106" t="str">
        <f aca="false">IF($A240&gt;$G$2,"",INDEX(仕訳帳・設定!$AQ$6:$AQ$1000,MATCH($A240,仕訳帳・設定!$AP$6:$AP$1000,0),1))</f>
        <v/>
      </c>
      <c r="J240" s="105" t="str">
        <f aca="false">IF($A240&gt;$G$2,"",MATCH($A240,仕訳帳・設定!$AP$6:$AP$1000))</f>
        <v/>
      </c>
    </row>
    <row r="241" customFormat="false" ht="12" hidden="false" customHeight="false" outlineLevel="0" collapsed="false">
      <c r="A241" s="52" t="n">
        <v>236</v>
      </c>
      <c r="B241" s="100" t="str">
        <f aca="false">IF($A241&gt;$G$2,"",INDEX(仕訳帳・設定!$AB$6:$AK$1000,$J241,1))</f>
        <v/>
      </c>
      <c r="C241" s="100" t="str">
        <f aca="false">IF(OR($D$2="",$A241&gt;$G$2),"",INDEX(仕訳帳・設定!$AB$6:$AK$1000,$J241,3)&amp;" "&amp;INDEX(仕訳帳・設定!$AB$6:$AK$1000,$J241,4))</f>
        <v/>
      </c>
      <c r="D241" s="169" t="str">
        <f aca="false">IF(OR($D$2="",$A241&gt;$G$2),"",IF($I241="借",INDEX(仕訳帳・設定!$AB$6:$AK$1000,$J241,9),INDEX(仕訳帳・設定!$AB$6:$AK$1000,$J241,6)))</f>
        <v/>
      </c>
      <c r="E241" s="88" t="str">
        <f aca="false">IF($A241&gt;$G$2,"",IF($I241="借",(INDEX(仕訳帳・設定!$AB$6:$AK$1000,$J241,7)),0))</f>
        <v/>
      </c>
      <c r="F241" s="88" t="str">
        <f aca="false">IF($A241&gt;$G$2,"",IF($I241="借",0,INDEX(仕訳帳・設定!$AB$6:$AK$1000,$J241,7)))</f>
        <v/>
      </c>
      <c r="G241" s="170" t="str">
        <f aca="false">IF($A241&gt;$G$2,"",IF($F$2="借方残",G240+E241-F241,G240+F241-E241))</f>
        <v/>
      </c>
      <c r="I241" s="106" t="str">
        <f aca="false">IF($A241&gt;$G$2,"",INDEX(仕訳帳・設定!$AQ$6:$AQ$1000,MATCH($A241,仕訳帳・設定!$AP$6:$AP$1000,0),1))</f>
        <v/>
      </c>
      <c r="J241" s="105" t="str">
        <f aca="false">IF($A241&gt;$G$2,"",MATCH($A241,仕訳帳・設定!$AP$6:$AP$1000))</f>
        <v/>
      </c>
    </row>
    <row r="242" customFormat="false" ht="12" hidden="false" customHeight="false" outlineLevel="0" collapsed="false">
      <c r="A242" s="52" t="n">
        <v>237</v>
      </c>
      <c r="B242" s="100" t="str">
        <f aca="false">IF($A242&gt;$G$2,"",INDEX(仕訳帳・設定!$AB$6:$AK$1000,$J242,1))</f>
        <v/>
      </c>
      <c r="C242" s="100" t="str">
        <f aca="false">IF(OR($D$2="",$A242&gt;$G$2),"",INDEX(仕訳帳・設定!$AB$6:$AK$1000,$J242,3)&amp;" "&amp;INDEX(仕訳帳・設定!$AB$6:$AK$1000,$J242,4))</f>
        <v/>
      </c>
      <c r="D242" s="169" t="str">
        <f aca="false">IF(OR($D$2="",$A242&gt;$G$2),"",IF($I242="借",INDEX(仕訳帳・設定!$AB$6:$AK$1000,$J242,9),INDEX(仕訳帳・設定!$AB$6:$AK$1000,$J242,6)))</f>
        <v/>
      </c>
      <c r="E242" s="88" t="str">
        <f aca="false">IF($A242&gt;$G$2,"",IF($I242="借",(INDEX(仕訳帳・設定!$AB$6:$AK$1000,$J242,7)),0))</f>
        <v/>
      </c>
      <c r="F242" s="88" t="str">
        <f aca="false">IF($A242&gt;$G$2,"",IF($I242="借",0,INDEX(仕訳帳・設定!$AB$6:$AK$1000,$J242,7)))</f>
        <v/>
      </c>
      <c r="G242" s="170" t="str">
        <f aca="false">IF($A242&gt;$G$2,"",IF($F$2="借方残",G241+E242-F242,G241+F242-E242))</f>
        <v/>
      </c>
      <c r="I242" s="106" t="str">
        <f aca="false">IF($A242&gt;$G$2,"",INDEX(仕訳帳・設定!$AQ$6:$AQ$1000,MATCH($A242,仕訳帳・設定!$AP$6:$AP$1000,0),1))</f>
        <v/>
      </c>
      <c r="J242" s="105" t="str">
        <f aca="false">IF($A242&gt;$G$2,"",MATCH($A242,仕訳帳・設定!$AP$6:$AP$1000))</f>
        <v/>
      </c>
    </row>
    <row r="243" customFormat="false" ht="12" hidden="false" customHeight="false" outlineLevel="0" collapsed="false">
      <c r="A243" s="52" t="n">
        <v>238</v>
      </c>
      <c r="B243" s="100" t="str">
        <f aca="false">IF($A243&gt;$G$2,"",INDEX(仕訳帳・設定!$AB$6:$AK$1000,$J243,1))</f>
        <v/>
      </c>
      <c r="C243" s="100" t="str">
        <f aca="false">IF(OR($D$2="",$A243&gt;$G$2),"",INDEX(仕訳帳・設定!$AB$6:$AK$1000,$J243,3)&amp;" "&amp;INDEX(仕訳帳・設定!$AB$6:$AK$1000,$J243,4))</f>
        <v/>
      </c>
      <c r="D243" s="169" t="str">
        <f aca="false">IF(OR($D$2="",$A243&gt;$G$2),"",IF($I243="借",INDEX(仕訳帳・設定!$AB$6:$AK$1000,$J243,9),INDEX(仕訳帳・設定!$AB$6:$AK$1000,$J243,6)))</f>
        <v/>
      </c>
      <c r="E243" s="88" t="str">
        <f aca="false">IF($A243&gt;$G$2,"",IF($I243="借",(INDEX(仕訳帳・設定!$AB$6:$AK$1000,$J243,7)),0))</f>
        <v/>
      </c>
      <c r="F243" s="88" t="str">
        <f aca="false">IF($A243&gt;$G$2,"",IF($I243="借",0,INDEX(仕訳帳・設定!$AB$6:$AK$1000,$J243,7)))</f>
        <v/>
      </c>
      <c r="G243" s="170" t="str">
        <f aca="false">IF($A243&gt;$G$2,"",IF($F$2="借方残",G242+E243-F243,G242+F243-E243))</f>
        <v/>
      </c>
      <c r="I243" s="106" t="str">
        <f aca="false">IF($A243&gt;$G$2,"",INDEX(仕訳帳・設定!$AQ$6:$AQ$1000,MATCH($A243,仕訳帳・設定!$AP$6:$AP$1000,0),1))</f>
        <v/>
      </c>
      <c r="J243" s="105" t="str">
        <f aca="false">IF($A243&gt;$G$2,"",MATCH($A243,仕訳帳・設定!$AP$6:$AP$1000))</f>
        <v/>
      </c>
    </row>
    <row r="244" customFormat="false" ht="12" hidden="false" customHeight="false" outlineLevel="0" collapsed="false">
      <c r="A244" s="52" t="n">
        <v>239</v>
      </c>
      <c r="B244" s="100" t="str">
        <f aca="false">IF($A244&gt;$G$2,"",INDEX(仕訳帳・設定!$AB$6:$AK$1000,$J244,1))</f>
        <v/>
      </c>
      <c r="C244" s="100" t="str">
        <f aca="false">IF(OR($D$2="",$A244&gt;$G$2),"",INDEX(仕訳帳・設定!$AB$6:$AK$1000,$J244,3)&amp;" "&amp;INDEX(仕訳帳・設定!$AB$6:$AK$1000,$J244,4))</f>
        <v/>
      </c>
      <c r="D244" s="169" t="str">
        <f aca="false">IF(OR($D$2="",$A244&gt;$G$2),"",IF($I244="借",INDEX(仕訳帳・設定!$AB$6:$AK$1000,$J244,9),INDEX(仕訳帳・設定!$AB$6:$AK$1000,$J244,6)))</f>
        <v/>
      </c>
      <c r="E244" s="88" t="str">
        <f aca="false">IF($A244&gt;$G$2,"",IF($I244="借",(INDEX(仕訳帳・設定!$AB$6:$AK$1000,$J244,7)),0))</f>
        <v/>
      </c>
      <c r="F244" s="88" t="str">
        <f aca="false">IF($A244&gt;$G$2,"",IF($I244="借",0,INDEX(仕訳帳・設定!$AB$6:$AK$1000,$J244,7)))</f>
        <v/>
      </c>
      <c r="G244" s="170" t="str">
        <f aca="false">IF($A244&gt;$G$2,"",IF($F$2="借方残",G243+E244-F244,G243+F244-E244))</f>
        <v/>
      </c>
      <c r="I244" s="106" t="str">
        <f aca="false">IF($A244&gt;$G$2,"",INDEX(仕訳帳・設定!$AQ$6:$AQ$1000,MATCH($A244,仕訳帳・設定!$AP$6:$AP$1000,0),1))</f>
        <v/>
      </c>
      <c r="J244" s="105" t="str">
        <f aca="false">IF($A244&gt;$G$2,"",MATCH($A244,仕訳帳・設定!$AP$6:$AP$1000))</f>
        <v/>
      </c>
    </row>
    <row r="245" customFormat="false" ht="12" hidden="false" customHeight="false" outlineLevel="0" collapsed="false">
      <c r="A245" s="52" t="n">
        <v>240</v>
      </c>
      <c r="B245" s="100" t="str">
        <f aca="false">IF($A245&gt;$G$2,"",INDEX(仕訳帳・設定!$AB$6:$AK$1000,$J245,1))</f>
        <v/>
      </c>
      <c r="C245" s="100" t="str">
        <f aca="false">IF(OR($D$2="",$A245&gt;$G$2),"",INDEX(仕訳帳・設定!$AB$6:$AK$1000,$J245,3)&amp;" "&amp;INDEX(仕訳帳・設定!$AB$6:$AK$1000,$J245,4))</f>
        <v/>
      </c>
      <c r="D245" s="169" t="str">
        <f aca="false">IF(OR($D$2="",$A245&gt;$G$2),"",IF($I245="借",INDEX(仕訳帳・設定!$AB$6:$AK$1000,$J245,9),INDEX(仕訳帳・設定!$AB$6:$AK$1000,$J245,6)))</f>
        <v/>
      </c>
      <c r="E245" s="88" t="str">
        <f aca="false">IF($A245&gt;$G$2,"",IF($I245="借",(INDEX(仕訳帳・設定!$AB$6:$AK$1000,$J245,7)),0))</f>
        <v/>
      </c>
      <c r="F245" s="88" t="str">
        <f aca="false">IF($A245&gt;$G$2,"",IF($I245="借",0,INDEX(仕訳帳・設定!$AB$6:$AK$1000,$J245,7)))</f>
        <v/>
      </c>
      <c r="G245" s="170" t="str">
        <f aca="false">IF($A245&gt;$G$2,"",IF($F$2="借方残",G244+E245-F245,G244+F245-E245))</f>
        <v/>
      </c>
      <c r="I245" s="106" t="str">
        <f aca="false">IF($A245&gt;$G$2,"",INDEX(仕訳帳・設定!$AQ$6:$AQ$1000,MATCH($A245,仕訳帳・設定!$AP$6:$AP$1000,0),1))</f>
        <v/>
      </c>
      <c r="J245" s="105" t="str">
        <f aca="false">IF($A245&gt;$G$2,"",MATCH($A245,仕訳帳・設定!$AP$6:$AP$1000))</f>
        <v/>
      </c>
    </row>
    <row r="246" customFormat="false" ht="12" hidden="false" customHeight="false" outlineLevel="0" collapsed="false">
      <c r="A246" s="52" t="n">
        <v>241</v>
      </c>
      <c r="B246" s="100" t="str">
        <f aca="false">IF($A246&gt;$G$2,"",INDEX(仕訳帳・設定!$AB$6:$AK$1000,$J246,1))</f>
        <v/>
      </c>
      <c r="C246" s="100" t="str">
        <f aca="false">IF(OR($D$2="",$A246&gt;$G$2),"",INDEX(仕訳帳・設定!$AB$6:$AK$1000,$J246,3)&amp;" "&amp;INDEX(仕訳帳・設定!$AB$6:$AK$1000,$J246,4))</f>
        <v/>
      </c>
      <c r="D246" s="169" t="str">
        <f aca="false">IF(OR($D$2="",$A246&gt;$G$2),"",IF($I246="借",INDEX(仕訳帳・設定!$AB$6:$AK$1000,$J246,9),INDEX(仕訳帳・設定!$AB$6:$AK$1000,$J246,6)))</f>
        <v/>
      </c>
      <c r="E246" s="88" t="str">
        <f aca="false">IF($A246&gt;$G$2,"",IF($I246="借",(INDEX(仕訳帳・設定!$AB$6:$AK$1000,$J246,7)),0))</f>
        <v/>
      </c>
      <c r="F246" s="88" t="str">
        <f aca="false">IF($A246&gt;$G$2,"",IF($I246="借",0,INDEX(仕訳帳・設定!$AB$6:$AK$1000,$J246,7)))</f>
        <v/>
      </c>
      <c r="G246" s="170" t="str">
        <f aca="false">IF($A246&gt;$G$2,"",IF($F$2="借方残",G245+E246-F246,G245+F246-E246))</f>
        <v/>
      </c>
      <c r="I246" s="106" t="str">
        <f aca="false">IF($A246&gt;$G$2,"",INDEX(仕訳帳・設定!$AQ$6:$AQ$1000,MATCH($A246,仕訳帳・設定!$AP$6:$AP$1000,0),1))</f>
        <v/>
      </c>
      <c r="J246" s="105" t="str">
        <f aca="false">IF($A246&gt;$G$2,"",MATCH($A246,仕訳帳・設定!$AP$6:$AP$1000))</f>
        <v/>
      </c>
    </row>
    <row r="247" customFormat="false" ht="12" hidden="false" customHeight="false" outlineLevel="0" collapsed="false">
      <c r="A247" s="52" t="n">
        <v>242</v>
      </c>
      <c r="B247" s="100" t="str">
        <f aca="false">IF($A247&gt;$G$2,"",INDEX(仕訳帳・設定!$AB$6:$AK$1000,$J247,1))</f>
        <v/>
      </c>
      <c r="C247" s="100" t="str">
        <f aca="false">IF(OR($D$2="",$A247&gt;$G$2),"",INDEX(仕訳帳・設定!$AB$6:$AK$1000,$J247,3)&amp;" "&amp;INDEX(仕訳帳・設定!$AB$6:$AK$1000,$J247,4))</f>
        <v/>
      </c>
      <c r="D247" s="169" t="str">
        <f aca="false">IF(OR($D$2="",$A247&gt;$G$2),"",IF($I247="借",INDEX(仕訳帳・設定!$AB$6:$AK$1000,$J247,9),INDEX(仕訳帳・設定!$AB$6:$AK$1000,$J247,6)))</f>
        <v/>
      </c>
      <c r="E247" s="88" t="str">
        <f aca="false">IF($A247&gt;$G$2,"",IF($I247="借",(INDEX(仕訳帳・設定!$AB$6:$AK$1000,$J247,7)),0))</f>
        <v/>
      </c>
      <c r="F247" s="88" t="str">
        <f aca="false">IF($A247&gt;$G$2,"",IF($I247="借",0,INDEX(仕訳帳・設定!$AB$6:$AK$1000,$J247,7)))</f>
        <v/>
      </c>
      <c r="G247" s="170" t="str">
        <f aca="false">IF($A247&gt;$G$2,"",IF($F$2="借方残",G246+E247-F247,G246+F247-E247))</f>
        <v/>
      </c>
      <c r="I247" s="106" t="str">
        <f aca="false">IF($A247&gt;$G$2,"",INDEX(仕訳帳・設定!$AQ$6:$AQ$1000,MATCH($A247,仕訳帳・設定!$AP$6:$AP$1000,0),1))</f>
        <v/>
      </c>
      <c r="J247" s="105" t="str">
        <f aca="false">IF($A247&gt;$G$2,"",MATCH($A247,仕訳帳・設定!$AP$6:$AP$1000))</f>
        <v/>
      </c>
    </row>
    <row r="248" customFormat="false" ht="12" hidden="false" customHeight="false" outlineLevel="0" collapsed="false">
      <c r="A248" s="52" t="n">
        <v>243</v>
      </c>
      <c r="B248" s="100" t="str">
        <f aca="false">IF($A248&gt;$G$2,"",INDEX(仕訳帳・設定!$AB$6:$AK$1000,$J248,1))</f>
        <v/>
      </c>
      <c r="C248" s="100" t="str">
        <f aca="false">IF(OR($D$2="",$A248&gt;$G$2),"",INDEX(仕訳帳・設定!$AB$6:$AK$1000,$J248,3)&amp;" "&amp;INDEX(仕訳帳・設定!$AB$6:$AK$1000,$J248,4))</f>
        <v/>
      </c>
      <c r="D248" s="169" t="str">
        <f aca="false">IF(OR($D$2="",$A248&gt;$G$2),"",IF($I248="借",INDEX(仕訳帳・設定!$AB$6:$AK$1000,$J248,9),INDEX(仕訳帳・設定!$AB$6:$AK$1000,$J248,6)))</f>
        <v/>
      </c>
      <c r="E248" s="88" t="str">
        <f aca="false">IF($A248&gt;$G$2,"",IF($I248="借",(INDEX(仕訳帳・設定!$AB$6:$AK$1000,$J248,7)),0))</f>
        <v/>
      </c>
      <c r="F248" s="88" t="str">
        <f aca="false">IF($A248&gt;$G$2,"",IF($I248="借",0,INDEX(仕訳帳・設定!$AB$6:$AK$1000,$J248,7)))</f>
        <v/>
      </c>
      <c r="G248" s="170" t="str">
        <f aca="false">IF($A248&gt;$G$2,"",IF($F$2="借方残",G247+E248-F248,G247+F248-E248))</f>
        <v/>
      </c>
      <c r="I248" s="106" t="str">
        <f aca="false">IF($A248&gt;$G$2,"",INDEX(仕訳帳・設定!$AQ$6:$AQ$1000,MATCH($A248,仕訳帳・設定!$AP$6:$AP$1000,0),1))</f>
        <v/>
      </c>
      <c r="J248" s="105" t="str">
        <f aca="false">IF($A248&gt;$G$2,"",MATCH($A248,仕訳帳・設定!$AP$6:$AP$1000))</f>
        <v/>
      </c>
    </row>
    <row r="249" customFormat="false" ht="12" hidden="false" customHeight="false" outlineLevel="0" collapsed="false">
      <c r="A249" s="52" t="n">
        <v>244</v>
      </c>
      <c r="B249" s="100" t="str">
        <f aca="false">IF($A249&gt;$G$2,"",INDEX(仕訳帳・設定!$AB$6:$AK$1000,$J249,1))</f>
        <v/>
      </c>
      <c r="C249" s="100" t="str">
        <f aca="false">IF(OR($D$2="",$A249&gt;$G$2),"",INDEX(仕訳帳・設定!$AB$6:$AK$1000,$J249,3)&amp;" "&amp;INDEX(仕訳帳・設定!$AB$6:$AK$1000,$J249,4))</f>
        <v/>
      </c>
      <c r="D249" s="169" t="str">
        <f aca="false">IF(OR($D$2="",$A249&gt;$G$2),"",IF($I249="借",INDEX(仕訳帳・設定!$AB$6:$AK$1000,$J249,9),INDEX(仕訳帳・設定!$AB$6:$AK$1000,$J249,6)))</f>
        <v/>
      </c>
      <c r="E249" s="88" t="str">
        <f aca="false">IF($A249&gt;$G$2,"",IF($I249="借",(INDEX(仕訳帳・設定!$AB$6:$AK$1000,$J249,7)),0))</f>
        <v/>
      </c>
      <c r="F249" s="88" t="str">
        <f aca="false">IF($A249&gt;$G$2,"",IF($I249="借",0,INDEX(仕訳帳・設定!$AB$6:$AK$1000,$J249,7)))</f>
        <v/>
      </c>
      <c r="G249" s="170" t="str">
        <f aca="false">IF($A249&gt;$G$2,"",IF($F$2="借方残",G248+E249-F249,G248+F249-E249))</f>
        <v/>
      </c>
      <c r="I249" s="106" t="str">
        <f aca="false">IF($A249&gt;$G$2,"",INDEX(仕訳帳・設定!$AQ$6:$AQ$1000,MATCH($A249,仕訳帳・設定!$AP$6:$AP$1000,0),1))</f>
        <v/>
      </c>
      <c r="J249" s="105" t="str">
        <f aca="false">IF($A249&gt;$G$2,"",MATCH($A249,仕訳帳・設定!$AP$6:$AP$1000))</f>
        <v/>
      </c>
    </row>
    <row r="250" customFormat="false" ht="12" hidden="false" customHeight="false" outlineLevel="0" collapsed="false">
      <c r="A250" s="52" t="n">
        <v>245</v>
      </c>
      <c r="B250" s="100" t="str">
        <f aca="false">IF($A250&gt;$G$2,"",INDEX(仕訳帳・設定!$AB$6:$AK$1000,$J250,1))</f>
        <v/>
      </c>
      <c r="C250" s="100" t="str">
        <f aca="false">IF(OR($D$2="",$A250&gt;$G$2),"",INDEX(仕訳帳・設定!$AB$6:$AK$1000,$J250,3)&amp;" "&amp;INDEX(仕訳帳・設定!$AB$6:$AK$1000,$J250,4))</f>
        <v/>
      </c>
      <c r="D250" s="169" t="str">
        <f aca="false">IF(OR($D$2="",$A250&gt;$G$2),"",IF($I250="借",INDEX(仕訳帳・設定!$AB$6:$AK$1000,$J250,9),INDEX(仕訳帳・設定!$AB$6:$AK$1000,$J250,6)))</f>
        <v/>
      </c>
      <c r="E250" s="88" t="str">
        <f aca="false">IF($A250&gt;$G$2,"",IF($I250="借",(INDEX(仕訳帳・設定!$AB$6:$AK$1000,$J250,7)),0))</f>
        <v/>
      </c>
      <c r="F250" s="88" t="str">
        <f aca="false">IF($A250&gt;$G$2,"",IF($I250="借",0,INDEX(仕訳帳・設定!$AB$6:$AK$1000,$J250,7)))</f>
        <v/>
      </c>
      <c r="G250" s="170" t="str">
        <f aca="false">IF($A250&gt;$G$2,"",IF($F$2="借方残",G249+E250-F250,G249+F250-E250))</f>
        <v/>
      </c>
      <c r="I250" s="106" t="str">
        <f aca="false">IF($A250&gt;$G$2,"",INDEX(仕訳帳・設定!$AQ$6:$AQ$1000,MATCH($A250,仕訳帳・設定!$AP$6:$AP$1000,0),1))</f>
        <v/>
      </c>
      <c r="J250" s="105" t="str">
        <f aca="false">IF($A250&gt;$G$2,"",MATCH($A250,仕訳帳・設定!$AP$6:$AP$1000))</f>
        <v/>
      </c>
    </row>
    <row r="251" customFormat="false" ht="12" hidden="false" customHeight="false" outlineLevel="0" collapsed="false">
      <c r="A251" s="52" t="n">
        <v>246</v>
      </c>
      <c r="B251" s="100" t="str">
        <f aca="false">IF($A251&gt;$G$2,"",INDEX(仕訳帳・設定!$AB$6:$AK$1000,$J251,1))</f>
        <v/>
      </c>
      <c r="C251" s="100" t="str">
        <f aca="false">IF(OR($D$2="",$A251&gt;$G$2),"",INDEX(仕訳帳・設定!$AB$6:$AK$1000,$J251,3)&amp;" "&amp;INDEX(仕訳帳・設定!$AB$6:$AK$1000,$J251,4))</f>
        <v/>
      </c>
      <c r="D251" s="169" t="str">
        <f aca="false">IF(OR($D$2="",$A251&gt;$G$2),"",IF($I251="借",INDEX(仕訳帳・設定!$AB$6:$AK$1000,$J251,9),INDEX(仕訳帳・設定!$AB$6:$AK$1000,$J251,6)))</f>
        <v/>
      </c>
      <c r="E251" s="88" t="str">
        <f aca="false">IF($A251&gt;$G$2,"",IF($I251="借",(INDEX(仕訳帳・設定!$AB$6:$AK$1000,$J251,7)),0))</f>
        <v/>
      </c>
      <c r="F251" s="88" t="str">
        <f aca="false">IF($A251&gt;$G$2,"",IF($I251="借",0,INDEX(仕訳帳・設定!$AB$6:$AK$1000,$J251,7)))</f>
        <v/>
      </c>
      <c r="G251" s="170" t="str">
        <f aca="false">IF($A251&gt;$G$2,"",IF($F$2="借方残",G250+E251-F251,G250+F251-E251))</f>
        <v/>
      </c>
      <c r="I251" s="106" t="str">
        <f aca="false">IF($A251&gt;$G$2,"",INDEX(仕訳帳・設定!$AQ$6:$AQ$1000,MATCH($A251,仕訳帳・設定!$AP$6:$AP$1000,0),1))</f>
        <v/>
      </c>
      <c r="J251" s="105" t="str">
        <f aca="false">IF($A251&gt;$G$2,"",MATCH($A251,仕訳帳・設定!$AP$6:$AP$1000))</f>
        <v/>
      </c>
    </row>
    <row r="252" customFormat="false" ht="12" hidden="false" customHeight="false" outlineLevel="0" collapsed="false">
      <c r="A252" s="52" t="n">
        <v>247</v>
      </c>
      <c r="B252" s="100" t="str">
        <f aca="false">IF($A252&gt;$G$2,"",INDEX(仕訳帳・設定!$AB$6:$AK$1000,$J252,1))</f>
        <v/>
      </c>
      <c r="C252" s="100" t="str">
        <f aca="false">IF(OR($D$2="",$A252&gt;$G$2),"",INDEX(仕訳帳・設定!$AB$6:$AK$1000,$J252,3)&amp;" "&amp;INDEX(仕訳帳・設定!$AB$6:$AK$1000,$J252,4))</f>
        <v/>
      </c>
      <c r="D252" s="169" t="str">
        <f aca="false">IF(OR($D$2="",$A252&gt;$G$2),"",IF($I252="借",INDEX(仕訳帳・設定!$AB$6:$AK$1000,$J252,9),INDEX(仕訳帳・設定!$AB$6:$AK$1000,$J252,6)))</f>
        <v/>
      </c>
      <c r="E252" s="88" t="str">
        <f aca="false">IF($A252&gt;$G$2,"",IF($I252="借",(INDEX(仕訳帳・設定!$AB$6:$AK$1000,$J252,7)),0))</f>
        <v/>
      </c>
      <c r="F252" s="88" t="str">
        <f aca="false">IF($A252&gt;$G$2,"",IF($I252="借",0,INDEX(仕訳帳・設定!$AB$6:$AK$1000,$J252,7)))</f>
        <v/>
      </c>
      <c r="G252" s="170" t="str">
        <f aca="false">IF($A252&gt;$G$2,"",IF($F$2="借方残",G251+E252-F252,G251+F252-E252))</f>
        <v/>
      </c>
      <c r="I252" s="106" t="str">
        <f aca="false">IF($A252&gt;$G$2,"",INDEX(仕訳帳・設定!$AQ$6:$AQ$1000,MATCH($A252,仕訳帳・設定!$AP$6:$AP$1000,0),1))</f>
        <v/>
      </c>
      <c r="J252" s="105" t="str">
        <f aca="false">IF($A252&gt;$G$2,"",MATCH($A252,仕訳帳・設定!$AP$6:$AP$1000))</f>
        <v/>
      </c>
    </row>
    <row r="253" customFormat="false" ht="12" hidden="false" customHeight="false" outlineLevel="0" collapsed="false">
      <c r="A253" s="52" t="n">
        <v>248</v>
      </c>
      <c r="B253" s="100" t="str">
        <f aca="false">IF($A253&gt;$G$2,"",INDEX(仕訳帳・設定!$AB$6:$AK$1000,$J253,1))</f>
        <v/>
      </c>
      <c r="C253" s="100" t="str">
        <f aca="false">IF(OR($D$2="",$A253&gt;$G$2),"",INDEX(仕訳帳・設定!$AB$6:$AK$1000,$J253,3)&amp;" "&amp;INDEX(仕訳帳・設定!$AB$6:$AK$1000,$J253,4))</f>
        <v/>
      </c>
      <c r="D253" s="169" t="str">
        <f aca="false">IF(OR($D$2="",$A253&gt;$G$2),"",IF($I253="借",INDEX(仕訳帳・設定!$AB$6:$AK$1000,$J253,9),INDEX(仕訳帳・設定!$AB$6:$AK$1000,$J253,6)))</f>
        <v/>
      </c>
      <c r="E253" s="88" t="str">
        <f aca="false">IF($A253&gt;$G$2,"",IF($I253="借",(INDEX(仕訳帳・設定!$AB$6:$AK$1000,$J253,7)),0))</f>
        <v/>
      </c>
      <c r="F253" s="88" t="str">
        <f aca="false">IF($A253&gt;$G$2,"",IF($I253="借",0,INDEX(仕訳帳・設定!$AB$6:$AK$1000,$J253,7)))</f>
        <v/>
      </c>
      <c r="G253" s="170" t="str">
        <f aca="false">IF($A253&gt;$G$2,"",IF($F$2="借方残",G252+E253-F253,G252+F253-E253))</f>
        <v/>
      </c>
      <c r="I253" s="106" t="str">
        <f aca="false">IF($A253&gt;$G$2,"",INDEX(仕訳帳・設定!$AQ$6:$AQ$1000,MATCH($A253,仕訳帳・設定!$AP$6:$AP$1000,0),1))</f>
        <v/>
      </c>
      <c r="J253" s="105" t="str">
        <f aca="false">IF($A253&gt;$G$2,"",MATCH($A253,仕訳帳・設定!$AP$6:$AP$1000))</f>
        <v/>
      </c>
    </row>
    <row r="254" customFormat="false" ht="12" hidden="false" customHeight="false" outlineLevel="0" collapsed="false">
      <c r="A254" s="52" t="n">
        <v>249</v>
      </c>
      <c r="B254" s="100" t="str">
        <f aca="false">IF($A254&gt;$G$2,"",INDEX(仕訳帳・設定!$AB$6:$AK$1000,$J254,1))</f>
        <v/>
      </c>
      <c r="C254" s="100" t="str">
        <f aca="false">IF(OR($D$2="",$A254&gt;$G$2),"",INDEX(仕訳帳・設定!$AB$6:$AK$1000,$J254,3)&amp;" "&amp;INDEX(仕訳帳・設定!$AB$6:$AK$1000,$J254,4))</f>
        <v/>
      </c>
      <c r="D254" s="169" t="str">
        <f aca="false">IF(OR($D$2="",$A254&gt;$G$2),"",IF($I254="借",INDEX(仕訳帳・設定!$AB$6:$AK$1000,$J254,9),INDEX(仕訳帳・設定!$AB$6:$AK$1000,$J254,6)))</f>
        <v/>
      </c>
      <c r="E254" s="88" t="str">
        <f aca="false">IF($A254&gt;$G$2,"",IF($I254="借",(INDEX(仕訳帳・設定!$AB$6:$AK$1000,$J254,7)),0))</f>
        <v/>
      </c>
      <c r="F254" s="88" t="str">
        <f aca="false">IF($A254&gt;$G$2,"",IF($I254="借",0,INDEX(仕訳帳・設定!$AB$6:$AK$1000,$J254,7)))</f>
        <v/>
      </c>
      <c r="G254" s="170" t="str">
        <f aca="false">IF($A254&gt;$G$2,"",IF($F$2="借方残",G253+E254-F254,G253+F254-E254))</f>
        <v/>
      </c>
      <c r="I254" s="106" t="str">
        <f aca="false">IF($A254&gt;$G$2,"",INDEX(仕訳帳・設定!$AQ$6:$AQ$1000,MATCH($A254,仕訳帳・設定!$AP$6:$AP$1000,0),1))</f>
        <v/>
      </c>
      <c r="J254" s="105" t="str">
        <f aca="false">IF($A254&gt;$G$2,"",MATCH($A254,仕訳帳・設定!$AP$6:$AP$1000))</f>
        <v/>
      </c>
    </row>
    <row r="255" customFormat="false" ht="12" hidden="false" customHeight="false" outlineLevel="0" collapsed="false">
      <c r="A255" s="52" t="n">
        <v>250</v>
      </c>
      <c r="B255" s="100" t="str">
        <f aca="false">IF($A255&gt;$G$2,"",INDEX(仕訳帳・設定!$AB$6:$AK$1000,$J255,1))</f>
        <v/>
      </c>
      <c r="C255" s="100" t="str">
        <f aca="false">IF(OR($D$2="",$A255&gt;$G$2),"",INDEX(仕訳帳・設定!$AB$6:$AK$1000,$J255,3)&amp;" "&amp;INDEX(仕訳帳・設定!$AB$6:$AK$1000,$J255,4))</f>
        <v/>
      </c>
      <c r="D255" s="169" t="str">
        <f aca="false">IF(OR($D$2="",$A255&gt;$G$2),"",IF($I255="借",INDEX(仕訳帳・設定!$AB$6:$AK$1000,$J255,9),INDEX(仕訳帳・設定!$AB$6:$AK$1000,$J255,6)))</f>
        <v/>
      </c>
      <c r="E255" s="88" t="str">
        <f aca="false">IF($A255&gt;$G$2,"",IF($I255="借",(INDEX(仕訳帳・設定!$AB$6:$AK$1000,$J255,7)),0))</f>
        <v/>
      </c>
      <c r="F255" s="88" t="str">
        <f aca="false">IF($A255&gt;$G$2,"",IF($I255="借",0,INDEX(仕訳帳・設定!$AB$6:$AK$1000,$J255,7)))</f>
        <v/>
      </c>
      <c r="G255" s="170" t="str">
        <f aca="false">IF($A255&gt;$G$2,"",IF($F$2="借方残",G254+E255-F255,G254+F255-E255))</f>
        <v/>
      </c>
      <c r="I255" s="106" t="str">
        <f aca="false">IF($A255&gt;$G$2,"",INDEX(仕訳帳・設定!$AQ$6:$AQ$1000,MATCH($A255,仕訳帳・設定!$AP$6:$AP$1000,0),1))</f>
        <v/>
      </c>
      <c r="J255" s="105" t="str">
        <f aca="false">IF($A255&gt;$G$2,"",MATCH($A255,仕訳帳・設定!$AP$6:$AP$1000))</f>
        <v/>
      </c>
    </row>
    <row r="256" customFormat="false" ht="12" hidden="false" customHeight="false" outlineLevel="0" collapsed="false">
      <c r="A256" s="52" t="n">
        <v>251</v>
      </c>
      <c r="B256" s="100" t="str">
        <f aca="false">IF($A256&gt;$G$2,"",INDEX(仕訳帳・設定!$AB$6:$AK$1000,$J256,1))</f>
        <v/>
      </c>
      <c r="C256" s="100" t="str">
        <f aca="false">IF(OR($D$2="",$A256&gt;$G$2),"",INDEX(仕訳帳・設定!$AB$6:$AK$1000,$J256,3)&amp;" "&amp;INDEX(仕訳帳・設定!$AB$6:$AK$1000,$J256,4))</f>
        <v/>
      </c>
      <c r="D256" s="169" t="str">
        <f aca="false">IF(OR($D$2="",$A256&gt;$G$2),"",IF($I256="借",INDEX(仕訳帳・設定!$AB$6:$AK$1000,$J256,9),INDEX(仕訳帳・設定!$AB$6:$AK$1000,$J256,6)))</f>
        <v/>
      </c>
      <c r="E256" s="88" t="str">
        <f aca="false">IF($A256&gt;$G$2,"",IF($I256="借",(INDEX(仕訳帳・設定!$AB$6:$AK$1000,$J256,7)),0))</f>
        <v/>
      </c>
      <c r="F256" s="88" t="str">
        <f aca="false">IF($A256&gt;$G$2,"",IF($I256="借",0,INDEX(仕訳帳・設定!$AB$6:$AK$1000,$J256,7)))</f>
        <v/>
      </c>
      <c r="G256" s="170" t="str">
        <f aca="false">IF($A256&gt;$G$2,"",IF($F$2="借方残",G255+E256-F256,G255+F256-E256))</f>
        <v/>
      </c>
      <c r="I256" s="106" t="str">
        <f aca="false">IF($A256&gt;$G$2,"",INDEX(仕訳帳・設定!$AQ$6:$AQ$1000,MATCH($A256,仕訳帳・設定!$AP$6:$AP$1000,0),1))</f>
        <v/>
      </c>
      <c r="J256" s="105" t="str">
        <f aca="false">IF($A256&gt;$G$2,"",MATCH($A256,仕訳帳・設定!$AP$6:$AP$1000))</f>
        <v/>
      </c>
    </row>
    <row r="257" customFormat="false" ht="12" hidden="false" customHeight="false" outlineLevel="0" collapsed="false">
      <c r="A257" s="52" t="n">
        <v>252</v>
      </c>
      <c r="B257" s="100" t="str">
        <f aca="false">IF($A257&gt;$G$2,"",INDEX(仕訳帳・設定!$AB$6:$AK$1000,$J257,1))</f>
        <v/>
      </c>
      <c r="C257" s="100" t="str">
        <f aca="false">IF(OR($D$2="",$A257&gt;$G$2),"",INDEX(仕訳帳・設定!$AB$6:$AK$1000,$J257,3)&amp;" "&amp;INDEX(仕訳帳・設定!$AB$6:$AK$1000,$J257,4))</f>
        <v/>
      </c>
      <c r="D257" s="169" t="str">
        <f aca="false">IF(OR($D$2="",$A257&gt;$G$2),"",IF($I257="借",INDEX(仕訳帳・設定!$AB$6:$AK$1000,$J257,9),INDEX(仕訳帳・設定!$AB$6:$AK$1000,$J257,6)))</f>
        <v/>
      </c>
      <c r="E257" s="88" t="str">
        <f aca="false">IF($A257&gt;$G$2,"",IF($I257="借",(INDEX(仕訳帳・設定!$AB$6:$AK$1000,$J257,7)),0))</f>
        <v/>
      </c>
      <c r="F257" s="88" t="str">
        <f aca="false">IF($A257&gt;$G$2,"",IF($I257="借",0,INDEX(仕訳帳・設定!$AB$6:$AK$1000,$J257,7)))</f>
        <v/>
      </c>
      <c r="G257" s="170" t="str">
        <f aca="false">IF($A257&gt;$G$2,"",IF($F$2="借方残",G256+E257-F257,G256+F257-E257))</f>
        <v/>
      </c>
      <c r="I257" s="106" t="str">
        <f aca="false">IF($A257&gt;$G$2,"",INDEX(仕訳帳・設定!$AQ$6:$AQ$1000,MATCH($A257,仕訳帳・設定!$AP$6:$AP$1000,0),1))</f>
        <v/>
      </c>
      <c r="J257" s="105" t="str">
        <f aca="false">IF($A257&gt;$G$2,"",MATCH($A257,仕訳帳・設定!$AP$6:$AP$1000))</f>
        <v/>
      </c>
    </row>
    <row r="258" customFormat="false" ht="12" hidden="false" customHeight="false" outlineLevel="0" collapsed="false">
      <c r="A258" s="52" t="n">
        <v>253</v>
      </c>
      <c r="B258" s="100" t="str">
        <f aca="false">IF($A258&gt;$G$2,"",INDEX(仕訳帳・設定!$AB$6:$AK$1000,$J258,1))</f>
        <v/>
      </c>
      <c r="C258" s="100" t="str">
        <f aca="false">IF(OR($D$2="",$A258&gt;$G$2),"",INDEX(仕訳帳・設定!$AB$6:$AK$1000,$J258,3)&amp;" "&amp;INDEX(仕訳帳・設定!$AB$6:$AK$1000,$J258,4))</f>
        <v/>
      </c>
      <c r="D258" s="169" t="str">
        <f aca="false">IF(OR($D$2="",$A258&gt;$G$2),"",IF($I258="借",INDEX(仕訳帳・設定!$AB$6:$AK$1000,$J258,9),INDEX(仕訳帳・設定!$AB$6:$AK$1000,$J258,6)))</f>
        <v/>
      </c>
      <c r="E258" s="88" t="str">
        <f aca="false">IF($A258&gt;$G$2,"",IF($I258="借",(INDEX(仕訳帳・設定!$AB$6:$AK$1000,$J258,7)),0))</f>
        <v/>
      </c>
      <c r="F258" s="88" t="str">
        <f aca="false">IF($A258&gt;$G$2,"",IF($I258="借",0,INDEX(仕訳帳・設定!$AB$6:$AK$1000,$J258,7)))</f>
        <v/>
      </c>
      <c r="G258" s="170" t="str">
        <f aca="false">IF($A258&gt;$G$2,"",IF($F$2="借方残",G257+E258-F258,G257+F258-E258))</f>
        <v/>
      </c>
      <c r="I258" s="106" t="str">
        <f aca="false">IF($A258&gt;$G$2,"",INDEX(仕訳帳・設定!$AQ$6:$AQ$1000,MATCH($A258,仕訳帳・設定!$AP$6:$AP$1000,0),1))</f>
        <v/>
      </c>
      <c r="J258" s="105" t="str">
        <f aca="false">IF($A258&gt;$G$2,"",MATCH($A258,仕訳帳・設定!$AP$6:$AP$1000))</f>
        <v/>
      </c>
    </row>
    <row r="259" customFormat="false" ht="12" hidden="false" customHeight="false" outlineLevel="0" collapsed="false">
      <c r="A259" s="52" t="n">
        <v>254</v>
      </c>
      <c r="B259" s="100" t="str">
        <f aca="false">IF($A259&gt;$G$2,"",INDEX(仕訳帳・設定!$AB$6:$AK$1000,$J259,1))</f>
        <v/>
      </c>
      <c r="C259" s="100" t="str">
        <f aca="false">IF(OR($D$2="",$A259&gt;$G$2),"",INDEX(仕訳帳・設定!$AB$6:$AK$1000,$J259,3)&amp;" "&amp;INDEX(仕訳帳・設定!$AB$6:$AK$1000,$J259,4))</f>
        <v/>
      </c>
      <c r="D259" s="169" t="str">
        <f aca="false">IF(OR($D$2="",$A259&gt;$G$2),"",IF($I259="借",INDEX(仕訳帳・設定!$AB$6:$AK$1000,$J259,9),INDEX(仕訳帳・設定!$AB$6:$AK$1000,$J259,6)))</f>
        <v/>
      </c>
      <c r="E259" s="88" t="str">
        <f aca="false">IF($A259&gt;$G$2,"",IF($I259="借",(INDEX(仕訳帳・設定!$AB$6:$AK$1000,$J259,7)),0))</f>
        <v/>
      </c>
      <c r="F259" s="88" t="str">
        <f aca="false">IF($A259&gt;$G$2,"",IF($I259="借",0,INDEX(仕訳帳・設定!$AB$6:$AK$1000,$J259,7)))</f>
        <v/>
      </c>
      <c r="G259" s="170" t="str">
        <f aca="false">IF($A259&gt;$G$2,"",IF($F$2="借方残",G258+E259-F259,G258+F259-E259))</f>
        <v/>
      </c>
      <c r="I259" s="106" t="str">
        <f aca="false">IF($A259&gt;$G$2,"",INDEX(仕訳帳・設定!$AQ$6:$AQ$1000,MATCH($A259,仕訳帳・設定!$AP$6:$AP$1000,0),1))</f>
        <v/>
      </c>
      <c r="J259" s="105" t="str">
        <f aca="false">IF($A259&gt;$G$2,"",MATCH($A259,仕訳帳・設定!$AP$6:$AP$1000))</f>
        <v/>
      </c>
    </row>
    <row r="260" customFormat="false" ht="12" hidden="false" customHeight="false" outlineLevel="0" collapsed="false">
      <c r="A260" s="52" t="n">
        <v>255</v>
      </c>
      <c r="B260" s="100" t="str">
        <f aca="false">IF($A260&gt;$G$2,"",INDEX(仕訳帳・設定!$AB$6:$AK$1000,$J260,1))</f>
        <v/>
      </c>
      <c r="C260" s="100" t="str">
        <f aca="false">IF(OR($D$2="",$A260&gt;$G$2),"",INDEX(仕訳帳・設定!$AB$6:$AK$1000,$J260,3)&amp;" "&amp;INDEX(仕訳帳・設定!$AB$6:$AK$1000,$J260,4))</f>
        <v/>
      </c>
      <c r="D260" s="169" t="str">
        <f aca="false">IF(OR($D$2="",$A260&gt;$G$2),"",IF($I260="借",INDEX(仕訳帳・設定!$AB$6:$AK$1000,$J260,9),INDEX(仕訳帳・設定!$AB$6:$AK$1000,$J260,6)))</f>
        <v/>
      </c>
      <c r="E260" s="88" t="str">
        <f aca="false">IF($A260&gt;$G$2,"",IF($I260="借",(INDEX(仕訳帳・設定!$AB$6:$AK$1000,$J260,7)),0))</f>
        <v/>
      </c>
      <c r="F260" s="88" t="str">
        <f aca="false">IF($A260&gt;$G$2,"",IF($I260="借",0,INDEX(仕訳帳・設定!$AB$6:$AK$1000,$J260,7)))</f>
        <v/>
      </c>
      <c r="G260" s="170" t="str">
        <f aca="false">IF($A260&gt;$G$2,"",IF($F$2="借方残",G259+E260-F260,G259+F260-E260))</f>
        <v/>
      </c>
      <c r="I260" s="106" t="str">
        <f aca="false">IF($A260&gt;$G$2,"",INDEX(仕訳帳・設定!$AQ$6:$AQ$1000,MATCH($A260,仕訳帳・設定!$AP$6:$AP$1000,0),1))</f>
        <v/>
      </c>
      <c r="J260" s="105" t="str">
        <f aca="false">IF($A260&gt;$G$2,"",MATCH($A260,仕訳帳・設定!$AP$6:$AP$1000))</f>
        <v/>
      </c>
    </row>
    <row r="261" customFormat="false" ht="12" hidden="false" customHeight="false" outlineLevel="0" collapsed="false">
      <c r="A261" s="52" t="n">
        <v>256</v>
      </c>
      <c r="B261" s="100" t="str">
        <f aca="false">IF($A261&gt;$G$2,"",INDEX(仕訳帳・設定!$AB$6:$AK$1000,$J261,1))</f>
        <v/>
      </c>
      <c r="C261" s="100" t="str">
        <f aca="false">IF(OR($D$2="",$A261&gt;$G$2),"",INDEX(仕訳帳・設定!$AB$6:$AK$1000,$J261,3)&amp;" "&amp;INDEX(仕訳帳・設定!$AB$6:$AK$1000,$J261,4))</f>
        <v/>
      </c>
      <c r="D261" s="169" t="str">
        <f aca="false">IF(OR($D$2="",$A261&gt;$G$2),"",IF($I261="借",INDEX(仕訳帳・設定!$AB$6:$AK$1000,$J261,9),INDEX(仕訳帳・設定!$AB$6:$AK$1000,$J261,6)))</f>
        <v/>
      </c>
      <c r="E261" s="88" t="str">
        <f aca="false">IF($A261&gt;$G$2,"",IF($I261="借",(INDEX(仕訳帳・設定!$AB$6:$AK$1000,$J261,7)),0))</f>
        <v/>
      </c>
      <c r="F261" s="88" t="str">
        <f aca="false">IF($A261&gt;$G$2,"",IF($I261="借",0,INDEX(仕訳帳・設定!$AB$6:$AK$1000,$J261,7)))</f>
        <v/>
      </c>
      <c r="G261" s="170" t="str">
        <f aca="false">IF($A261&gt;$G$2,"",IF($F$2="借方残",G260+E261-F261,G260+F261-E261))</f>
        <v/>
      </c>
      <c r="I261" s="106" t="str">
        <f aca="false">IF($A261&gt;$G$2,"",INDEX(仕訳帳・設定!$AQ$6:$AQ$1000,MATCH($A261,仕訳帳・設定!$AP$6:$AP$1000,0),1))</f>
        <v/>
      </c>
      <c r="J261" s="105" t="str">
        <f aca="false">IF($A261&gt;$G$2,"",MATCH($A261,仕訳帳・設定!$AP$6:$AP$1000))</f>
        <v/>
      </c>
    </row>
    <row r="262" customFormat="false" ht="12" hidden="false" customHeight="false" outlineLevel="0" collapsed="false">
      <c r="A262" s="52" t="n">
        <v>257</v>
      </c>
      <c r="B262" s="100" t="str">
        <f aca="false">IF($A262&gt;$G$2,"",INDEX(仕訳帳・設定!$AB$6:$AK$1000,$J262,1))</f>
        <v/>
      </c>
      <c r="C262" s="100" t="str">
        <f aca="false">IF(OR($D$2="",$A262&gt;$G$2),"",INDEX(仕訳帳・設定!$AB$6:$AK$1000,$J262,3)&amp;" "&amp;INDEX(仕訳帳・設定!$AB$6:$AK$1000,$J262,4))</f>
        <v/>
      </c>
      <c r="D262" s="169" t="str">
        <f aca="false">IF(OR($D$2="",$A262&gt;$G$2),"",IF($I262="借",INDEX(仕訳帳・設定!$AB$6:$AK$1000,$J262,9),INDEX(仕訳帳・設定!$AB$6:$AK$1000,$J262,6)))</f>
        <v/>
      </c>
      <c r="E262" s="88" t="str">
        <f aca="false">IF($A262&gt;$G$2,"",IF($I262="借",(INDEX(仕訳帳・設定!$AB$6:$AK$1000,$J262,7)),0))</f>
        <v/>
      </c>
      <c r="F262" s="88" t="str">
        <f aca="false">IF($A262&gt;$G$2,"",IF($I262="借",0,INDEX(仕訳帳・設定!$AB$6:$AK$1000,$J262,7)))</f>
        <v/>
      </c>
      <c r="G262" s="170" t="str">
        <f aca="false">IF($A262&gt;$G$2,"",IF($F$2="借方残",G261+E262-F262,G261+F262-E262))</f>
        <v/>
      </c>
      <c r="I262" s="106" t="str">
        <f aca="false">IF($A262&gt;$G$2,"",INDEX(仕訳帳・設定!$AQ$6:$AQ$1000,MATCH($A262,仕訳帳・設定!$AP$6:$AP$1000,0),1))</f>
        <v/>
      </c>
      <c r="J262" s="105" t="str">
        <f aca="false">IF($A262&gt;$G$2,"",MATCH($A262,仕訳帳・設定!$AP$6:$AP$1000))</f>
        <v/>
      </c>
    </row>
    <row r="263" customFormat="false" ht="12" hidden="false" customHeight="false" outlineLevel="0" collapsed="false">
      <c r="A263" s="52" t="n">
        <v>258</v>
      </c>
      <c r="B263" s="100" t="str">
        <f aca="false">IF($A263&gt;$G$2,"",INDEX(仕訳帳・設定!$AB$6:$AK$1000,$J263,1))</f>
        <v/>
      </c>
      <c r="C263" s="100" t="str">
        <f aca="false">IF(OR($D$2="",$A263&gt;$G$2),"",INDEX(仕訳帳・設定!$AB$6:$AK$1000,$J263,3)&amp;" "&amp;INDEX(仕訳帳・設定!$AB$6:$AK$1000,$J263,4))</f>
        <v/>
      </c>
      <c r="D263" s="169" t="str">
        <f aca="false">IF(OR($D$2="",$A263&gt;$G$2),"",IF($I263="借",INDEX(仕訳帳・設定!$AB$6:$AK$1000,$J263,9),INDEX(仕訳帳・設定!$AB$6:$AK$1000,$J263,6)))</f>
        <v/>
      </c>
      <c r="E263" s="88" t="str">
        <f aca="false">IF($A263&gt;$G$2,"",IF($I263="借",(INDEX(仕訳帳・設定!$AB$6:$AK$1000,$J263,7)),0))</f>
        <v/>
      </c>
      <c r="F263" s="88" t="str">
        <f aca="false">IF($A263&gt;$G$2,"",IF($I263="借",0,INDEX(仕訳帳・設定!$AB$6:$AK$1000,$J263,7)))</f>
        <v/>
      </c>
      <c r="G263" s="170" t="str">
        <f aca="false">IF($A263&gt;$G$2,"",IF($F$2="借方残",G262+E263-F263,G262+F263-E263))</f>
        <v/>
      </c>
      <c r="I263" s="106" t="str">
        <f aca="false">IF($A263&gt;$G$2,"",INDEX(仕訳帳・設定!$AQ$6:$AQ$1000,MATCH($A263,仕訳帳・設定!$AP$6:$AP$1000,0),1))</f>
        <v/>
      </c>
      <c r="J263" s="105" t="str">
        <f aca="false">IF($A263&gt;$G$2,"",MATCH($A263,仕訳帳・設定!$AP$6:$AP$1000))</f>
        <v/>
      </c>
    </row>
    <row r="264" customFormat="false" ht="12" hidden="false" customHeight="false" outlineLevel="0" collapsed="false">
      <c r="A264" s="52" t="n">
        <v>259</v>
      </c>
      <c r="B264" s="100" t="str">
        <f aca="false">IF($A264&gt;$G$2,"",INDEX(仕訳帳・設定!$AB$6:$AK$1000,$J264,1))</f>
        <v/>
      </c>
      <c r="C264" s="100" t="str">
        <f aca="false">IF(OR($D$2="",$A264&gt;$G$2),"",INDEX(仕訳帳・設定!$AB$6:$AK$1000,$J264,3)&amp;" "&amp;INDEX(仕訳帳・設定!$AB$6:$AK$1000,$J264,4))</f>
        <v/>
      </c>
      <c r="D264" s="169" t="str">
        <f aca="false">IF(OR($D$2="",$A264&gt;$G$2),"",IF($I264="借",INDEX(仕訳帳・設定!$AB$6:$AK$1000,$J264,9),INDEX(仕訳帳・設定!$AB$6:$AK$1000,$J264,6)))</f>
        <v/>
      </c>
      <c r="E264" s="88" t="str">
        <f aca="false">IF($A264&gt;$G$2,"",IF($I264="借",(INDEX(仕訳帳・設定!$AB$6:$AK$1000,$J264,7)),0))</f>
        <v/>
      </c>
      <c r="F264" s="88" t="str">
        <f aca="false">IF($A264&gt;$G$2,"",IF($I264="借",0,INDEX(仕訳帳・設定!$AB$6:$AK$1000,$J264,7)))</f>
        <v/>
      </c>
      <c r="G264" s="170" t="str">
        <f aca="false">IF($A264&gt;$G$2,"",IF($F$2="借方残",G263+E264-F264,G263+F264-E264))</f>
        <v/>
      </c>
      <c r="I264" s="106" t="str">
        <f aca="false">IF($A264&gt;$G$2,"",INDEX(仕訳帳・設定!$AQ$6:$AQ$1000,MATCH($A264,仕訳帳・設定!$AP$6:$AP$1000,0),1))</f>
        <v/>
      </c>
      <c r="J264" s="105" t="str">
        <f aca="false">IF($A264&gt;$G$2,"",MATCH($A264,仕訳帳・設定!$AP$6:$AP$1000))</f>
        <v/>
      </c>
    </row>
    <row r="265" customFormat="false" ht="12" hidden="false" customHeight="false" outlineLevel="0" collapsed="false">
      <c r="A265" s="52" t="n">
        <v>260</v>
      </c>
      <c r="B265" s="100" t="str">
        <f aca="false">IF($A265&gt;$G$2,"",INDEX(仕訳帳・設定!$AB$6:$AK$1000,$J265,1))</f>
        <v/>
      </c>
      <c r="C265" s="100" t="str">
        <f aca="false">IF(OR($D$2="",$A265&gt;$G$2),"",INDEX(仕訳帳・設定!$AB$6:$AK$1000,$J265,3)&amp;" "&amp;INDEX(仕訳帳・設定!$AB$6:$AK$1000,$J265,4))</f>
        <v/>
      </c>
      <c r="D265" s="169" t="str">
        <f aca="false">IF(OR($D$2="",$A265&gt;$G$2),"",IF($I265="借",INDEX(仕訳帳・設定!$AB$6:$AK$1000,$J265,9),INDEX(仕訳帳・設定!$AB$6:$AK$1000,$J265,6)))</f>
        <v/>
      </c>
      <c r="E265" s="88" t="str">
        <f aca="false">IF($A265&gt;$G$2,"",IF($I265="借",(INDEX(仕訳帳・設定!$AB$6:$AK$1000,$J265,7)),0))</f>
        <v/>
      </c>
      <c r="F265" s="88" t="str">
        <f aca="false">IF($A265&gt;$G$2,"",IF($I265="借",0,INDEX(仕訳帳・設定!$AB$6:$AK$1000,$J265,7)))</f>
        <v/>
      </c>
      <c r="G265" s="170" t="str">
        <f aca="false">IF($A265&gt;$G$2,"",IF($F$2="借方残",G264+E265-F265,G264+F265-E265))</f>
        <v/>
      </c>
      <c r="I265" s="106" t="str">
        <f aca="false">IF($A265&gt;$G$2,"",INDEX(仕訳帳・設定!$AQ$6:$AQ$1000,MATCH($A265,仕訳帳・設定!$AP$6:$AP$1000,0),1))</f>
        <v/>
      </c>
      <c r="J265" s="105" t="str">
        <f aca="false">IF($A265&gt;$G$2,"",MATCH($A265,仕訳帳・設定!$AP$6:$AP$1000))</f>
        <v/>
      </c>
    </row>
    <row r="266" customFormat="false" ht="12" hidden="false" customHeight="false" outlineLevel="0" collapsed="false">
      <c r="A266" s="52" t="n">
        <v>261</v>
      </c>
      <c r="B266" s="100" t="str">
        <f aca="false">IF($A266&gt;$G$2,"",INDEX(仕訳帳・設定!$AB$6:$AK$1000,$J266,1))</f>
        <v/>
      </c>
      <c r="C266" s="100" t="str">
        <f aca="false">IF(OR($D$2="",$A266&gt;$G$2),"",INDEX(仕訳帳・設定!$AB$6:$AK$1000,$J266,3)&amp;" "&amp;INDEX(仕訳帳・設定!$AB$6:$AK$1000,$J266,4))</f>
        <v/>
      </c>
      <c r="D266" s="169" t="str">
        <f aca="false">IF(OR($D$2="",$A266&gt;$G$2),"",IF($I266="借",INDEX(仕訳帳・設定!$AB$6:$AK$1000,$J266,9),INDEX(仕訳帳・設定!$AB$6:$AK$1000,$J266,6)))</f>
        <v/>
      </c>
      <c r="E266" s="88" t="str">
        <f aca="false">IF($A266&gt;$G$2,"",IF($I266="借",(INDEX(仕訳帳・設定!$AB$6:$AK$1000,$J266,7)),0))</f>
        <v/>
      </c>
      <c r="F266" s="88" t="str">
        <f aca="false">IF($A266&gt;$G$2,"",IF($I266="借",0,INDEX(仕訳帳・設定!$AB$6:$AK$1000,$J266,7)))</f>
        <v/>
      </c>
      <c r="G266" s="170" t="str">
        <f aca="false">IF($A266&gt;$G$2,"",IF($F$2="借方残",G265+E266-F266,G265+F266-E266))</f>
        <v/>
      </c>
      <c r="I266" s="106" t="str">
        <f aca="false">IF($A266&gt;$G$2,"",INDEX(仕訳帳・設定!$AQ$6:$AQ$1000,MATCH($A266,仕訳帳・設定!$AP$6:$AP$1000,0),1))</f>
        <v/>
      </c>
      <c r="J266" s="105" t="str">
        <f aca="false">IF($A266&gt;$G$2,"",MATCH($A266,仕訳帳・設定!$AP$6:$AP$1000))</f>
        <v/>
      </c>
    </row>
    <row r="267" customFormat="false" ht="12" hidden="false" customHeight="false" outlineLevel="0" collapsed="false">
      <c r="A267" s="52" t="n">
        <v>262</v>
      </c>
      <c r="B267" s="100" t="str">
        <f aca="false">IF($A267&gt;$G$2,"",INDEX(仕訳帳・設定!$AB$6:$AK$1000,$J267,1))</f>
        <v/>
      </c>
      <c r="C267" s="100" t="str">
        <f aca="false">IF(OR($D$2="",$A267&gt;$G$2),"",INDEX(仕訳帳・設定!$AB$6:$AK$1000,$J267,3)&amp;" "&amp;INDEX(仕訳帳・設定!$AB$6:$AK$1000,$J267,4))</f>
        <v/>
      </c>
      <c r="D267" s="169" t="str">
        <f aca="false">IF(OR($D$2="",$A267&gt;$G$2),"",IF($I267="借",INDEX(仕訳帳・設定!$AB$6:$AK$1000,$J267,9),INDEX(仕訳帳・設定!$AB$6:$AK$1000,$J267,6)))</f>
        <v/>
      </c>
      <c r="E267" s="88" t="str">
        <f aca="false">IF($A267&gt;$G$2,"",IF($I267="借",(INDEX(仕訳帳・設定!$AB$6:$AK$1000,$J267,7)),0))</f>
        <v/>
      </c>
      <c r="F267" s="88" t="str">
        <f aca="false">IF($A267&gt;$G$2,"",IF($I267="借",0,INDEX(仕訳帳・設定!$AB$6:$AK$1000,$J267,7)))</f>
        <v/>
      </c>
      <c r="G267" s="170" t="str">
        <f aca="false">IF($A267&gt;$G$2,"",IF($F$2="借方残",G266+E267-F267,G266+F267-E267))</f>
        <v/>
      </c>
      <c r="I267" s="106" t="str">
        <f aca="false">IF($A267&gt;$G$2,"",INDEX(仕訳帳・設定!$AQ$6:$AQ$1000,MATCH($A267,仕訳帳・設定!$AP$6:$AP$1000,0),1))</f>
        <v/>
      </c>
      <c r="J267" s="105" t="str">
        <f aca="false">IF($A267&gt;$G$2,"",MATCH($A267,仕訳帳・設定!$AP$6:$AP$1000))</f>
        <v/>
      </c>
    </row>
    <row r="268" customFormat="false" ht="12" hidden="false" customHeight="false" outlineLevel="0" collapsed="false">
      <c r="A268" s="52" t="n">
        <v>263</v>
      </c>
      <c r="B268" s="100" t="str">
        <f aca="false">IF($A268&gt;$G$2,"",INDEX(仕訳帳・設定!$AB$6:$AK$1000,$J268,1))</f>
        <v/>
      </c>
      <c r="C268" s="100" t="str">
        <f aca="false">IF(OR($D$2="",$A268&gt;$G$2),"",INDEX(仕訳帳・設定!$AB$6:$AK$1000,$J268,3)&amp;" "&amp;INDEX(仕訳帳・設定!$AB$6:$AK$1000,$J268,4))</f>
        <v/>
      </c>
      <c r="D268" s="169" t="str">
        <f aca="false">IF(OR($D$2="",$A268&gt;$G$2),"",IF($I268="借",INDEX(仕訳帳・設定!$AB$6:$AK$1000,$J268,9),INDEX(仕訳帳・設定!$AB$6:$AK$1000,$J268,6)))</f>
        <v/>
      </c>
      <c r="E268" s="88" t="str">
        <f aca="false">IF($A268&gt;$G$2,"",IF($I268="借",(INDEX(仕訳帳・設定!$AB$6:$AK$1000,$J268,7)),0))</f>
        <v/>
      </c>
      <c r="F268" s="88" t="str">
        <f aca="false">IF($A268&gt;$G$2,"",IF($I268="借",0,INDEX(仕訳帳・設定!$AB$6:$AK$1000,$J268,7)))</f>
        <v/>
      </c>
      <c r="G268" s="170" t="str">
        <f aca="false">IF($A268&gt;$G$2,"",IF($F$2="借方残",G267+E268-F268,G267+F268-E268))</f>
        <v/>
      </c>
      <c r="I268" s="106" t="str">
        <f aca="false">IF($A268&gt;$G$2,"",INDEX(仕訳帳・設定!$AQ$6:$AQ$1000,MATCH($A268,仕訳帳・設定!$AP$6:$AP$1000,0),1))</f>
        <v/>
      </c>
      <c r="J268" s="105" t="str">
        <f aca="false">IF($A268&gt;$G$2,"",MATCH($A268,仕訳帳・設定!$AP$6:$AP$1000))</f>
        <v/>
      </c>
    </row>
    <row r="269" customFormat="false" ht="12" hidden="false" customHeight="false" outlineLevel="0" collapsed="false">
      <c r="A269" s="52" t="n">
        <v>264</v>
      </c>
      <c r="B269" s="100" t="str">
        <f aca="false">IF($A269&gt;$G$2,"",INDEX(仕訳帳・設定!$AB$6:$AK$1000,$J269,1))</f>
        <v/>
      </c>
      <c r="C269" s="100" t="str">
        <f aca="false">IF(OR($D$2="",$A269&gt;$G$2),"",INDEX(仕訳帳・設定!$AB$6:$AK$1000,$J269,3)&amp;" "&amp;INDEX(仕訳帳・設定!$AB$6:$AK$1000,$J269,4))</f>
        <v/>
      </c>
      <c r="D269" s="169" t="str">
        <f aca="false">IF(OR($D$2="",$A269&gt;$G$2),"",IF($I269="借",INDEX(仕訳帳・設定!$AB$6:$AK$1000,$J269,9),INDEX(仕訳帳・設定!$AB$6:$AK$1000,$J269,6)))</f>
        <v/>
      </c>
      <c r="E269" s="88" t="str">
        <f aca="false">IF($A269&gt;$G$2,"",IF($I269="借",(INDEX(仕訳帳・設定!$AB$6:$AK$1000,$J269,7)),0))</f>
        <v/>
      </c>
      <c r="F269" s="88" t="str">
        <f aca="false">IF($A269&gt;$G$2,"",IF($I269="借",0,INDEX(仕訳帳・設定!$AB$6:$AK$1000,$J269,7)))</f>
        <v/>
      </c>
      <c r="G269" s="170" t="str">
        <f aca="false">IF($A269&gt;$G$2,"",IF($F$2="借方残",G268+E269-F269,G268+F269-E269))</f>
        <v/>
      </c>
      <c r="I269" s="106" t="str">
        <f aca="false">IF($A269&gt;$G$2,"",INDEX(仕訳帳・設定!$AQ$6:$AQ$1000,MATCH($A269,仕訳帳・設定!$AP$6:$AP$1000,0),1))</f>
        <v/>
      </c>
      <c r="J269" s="105" t="str">
        <f aca="false">IF($A269&gt;$G$2,"",MATCH($A269,仕訳帳・設定!$AP$6:$AP$1000))</f>
        <v/>
      </c>
    </row>
    <row r="270" customFormat="false" ht="12" hidden="false" customHeight="false" outlineLevel="0" collapsed="false">
      <c r="A270" s="52" t="n">
        <v>265</v>
      </c>
      <c r="B270" s="100" t="str">
        <f aca="false">IF($A270&gt;$G$2,"",INDEX(仕訳帳・設定!$AB$6:$AK$1000,$J270,1))</f>
        <v/>
      </c>
      <c r="C270" s="100" t="str">
        <f aca="false">IF(OR($D$2="",$A270&gt;$G$2),"",INDEX(仕訳帳・設定!$AB$6:$AK$1000,$J270,3)&amp;" "&amp;INDEX(仕訳帳・設定!$AB$6:$AK$1000,$J270,4))</f>
        <v/>
      </c>
      <c r="D270" s="169" t="str">
        <f aca="false">IF(OR($D$2="",$A270&gt;$G$2),"",IF($I270="借",INDEX(仕訳帳・設定!$AB$6:$AK$1000,$J270,9),INDEX(仕訳帳・設定!$AB$6:$AK$1000,$J270,6)))</f>
        <v/>
      </c>
      <c r="E270" s="88" t="str">
        <f aca="false">IF($A270&gt;$G$2,"",IF($I270="借",(INDEX(仕訳帳・設定!$AB$6:$AK$1000,$J270,7)),0))</f>
        <v/>
      </c>
      <c r="F270" s="88" t="str">
        <f aca="false">IF($A270&gt;$G$2,"",IF($I270="借",0,INDEX(仕訳帳・設定!$AB$6:$AK$1000,$J270,7)))</f>
        <v/>
      </c>
      <c r="G270" s="170" t="str">
        <f aca="false">IF($A270&gt;$G$2,"",IF($F$2="借方残",G269+E270-F270,G269+F270-E270))</f>
        <v/>
      </c>
      <c r="I270" s="106" t="str">
        <f aca="false">IF($A270&gt;$G$2,"",INDEX(仕訳帳・設定!$AQ$6:$AQ$1000,MATCH($A270,仕訳帳・設定!$AP$6:$AP$1000,0),1))</f>
        <v/>
      </c>
      <c r="J270" s="105" t="str">
        <f aca="false">IF($A270&gt;$G$2,"",MATCH($A270,仕訳帳・設定!$AP$6:$AP$1000))</f>
        <v/>
      </c>
    </row>
    <row r="271" customFormat="false" ht="12" hidden="false" customHeight="false" outlineLevel="0" collapsed="false">
      <c r="A271" s="52" t="n">
        <v>266</v>
      </c>
      <c r="B271" s="100" t="str">
        <f aca="false">IF($A271&gt;$G$2,"",INDEX(仕訳帳・設定!$AB$6:$AK$1000,$J271,1))</f>
        <v/>
      </c>
      <c r="C271" s="100" t="str">
        <f aca="false">IF(OR($D$2="",$A271&gt;$G$2),"",INDEX(仕訳帳・設定!$AB$6:$AK$1000,$J271,3)&amp;" "&amp;INDEX(仕訳帳・設定!$AB$6:$AK$1000,$J271,4))</f>
        <v/>
      </c>
      <c r="D271" s="169" t="str">
        <f aca="false">IF(OR($D$2="",$A271&gt;$G$2),"",IF($I271="借",INDEX(仕訳帳・設定!$AB$6:$AK$1000,$J271,9),INDEX(仕訳帳・設定!$AB$6:$AK$1000,$J271,6)))</f>
        <v/>
      </c>
      <c r="E271" s="88" t="str">
        <f aca="false">IF($A271&gt;$G$2,"",IF($I271="借",(INDEX(仕訳帳・設定!$AB$6:$AK$1000,$J271,7)),0))</f>
        <v/>
      </c>
      <c r="F271" s="88" t="str">
        <f aca="false">IF($A271&gt;$G$2,"",IF($I271="借",0,INDEX(仕訳帳・設定!$AB$6:$AK$1000,$J271,7)))</f>
        <v/>
      </c>
      <c r="G271" s="170" t="str">
        <f aca="false">IF($A271&gt;$G$2,"",IF($F$2="借方残",G270+E271-F271,G270+F271-E271))</f>
        <v/>
      </c>
      <c r="I271" s="106" t="str">
        <f aca="false">IF($A271&gt;$G$2,"",INDEX(仕訳帳・設定!$AQ$6:$AQ$1000,MATCH($A271,仕訳帳・設定!$AP$6:$AP$1000,0),1))</f>
        <v/>
      </c>
      <c r="J271" s="105" t="str">
        <f aca="false">IF($A271&gt;$G$2,"",MATCH($A271,仕訳帳・設定!$AP$6:$AP$1000))</f>
        <v/>
      </c>
    </row>
    <row r="272" customFormat="false" ht="12" hidden="false" customHeight="false" outlineLevel="0" collapsed="false">
      <c r="A272" s="52" t="n">
        <v>267</v>
      </c>
      <c r="B272" s="100" t="str">
        <f aca="false">IF($A272&gt;$G$2,"",INDEX(仕訳帳・設定!$AB$6:$AK$1000,$J272,1))</f>
        <v/>
      </c>
      <c r="C272" s="100" t="str">
        <f aca="false">IF(OR($D$2="",$A272&gt;$G$2),"",INDEX(仕訳帳・設定!$AB$6:$AK$1000,$J272,3)&amp;" "&amp;INDEX(仕訳帳・設定!$AB$6:$AK$1000,$J272,4))</f>
        <v/>
      </c>
      <c r="D272" s="169" t="str">
        <f aca="false">IF(OR($D$2="",$A272&gt;$G$2),"",IF($I272="借",INDEX(仕訳帳・設定!$AB$6:$AK$1000,$J272,9),INDEX(仕訳帳・設定!$AB$6:$AK$1000,$J272,6)))</f>
        <v/>
      </c>
      <c r="E272" s="88" t="str">
        <f aca="false">IF($A272&gt;$G$2,"",IF($I272="借",(INDEX(仕訳帳・設定!$AB$6:$AK$1000,$J272,7)),0))</f>
        <v/>
      </c>
      <c r="F272" s="88" t="str">
        <f aca="false">IF($A272&gt;$G$2,"",IF($I272="借",0,INDEX(仕訳帳・設定!$AB$6:$AK$1000,$J272,7)))</f>
        <v/>
      </c>
      <c r="G272" s="170" t="str">
        <f aca="false">IF($A272&gt;$G$2,"",IF($F$2="借方残",G271+E272-F272,G271+F272-E272))</f>
        <v/>
      </c>
      <c r="I272" s="106" t="str">
        <f aca="false">IF($A272&gt;$G$2,"",INDEX(仕訳帳・設定!$AQ$6:$AQ$1000,MATCH($A272,仕訳帳・設定!$AP$6:$AP$1000,0),1))</f>
        <v/>
      </c>
      <c r="J272" s="105" t="str">
        <f aca="false">IF($A272&gt;$G$2,"",MATCH($A272,仕訳帳・設定!$AP$6:$AP$1000))</f>
        <v/>
      </c>
    </row>
    <row r="273" customFormat="false" ht="12" hidden="false" customHeight="false" outlineLevel="0" collapsed="false">
      <c r="A273" s="52" t="n">
        <v>268</v>
      </c>
      <c r="B273" s="100" t="str">
        <f aca="false">IF($A273&gt;$G$2,"",INDEX(仕訳帳・設定!$AB$6:$AK$1000,$J273,1))</f>
        <v/>
      </c>
      <c r="C273" s="100" t="str">
        <f aca="false">IF(OR($D$2="",$A273&gt;$G$2),"",INDEX(仕訳帳・設定!$AB$6:$AK$1000,$J273,3)&amp;" "&amp;INDEX(仕訳帳・設定!$AB$6:$AK$1000,$J273,4))</f>
        <v/>
      </c>
      <c r="D273" s="169" t="str">
        <f aca="false">IF(OR($D$2="",$A273&gt;$G$2),"",IF($I273="借",INDEX(仕訳帳・設定!$AB$6:$AK$1000,$J273,9),INDEX(仕訳帳・設定!$AB$6:$AK$1000,$J273,6)))</f>
        <v/>
      </c>
      <c r="E273" s="88" t="str">
        <f aca="false">IF($A273&gt;$G$2,"",IF($I273="借",(INDEX(仕訳帳・設定!$AB$6:$AK$1000,$J273,7)),0))</f>
        <v/>
      </c>
      <c r="F273" s="88" t="str">
        <f aca="false">IF($A273&gt;$G$2,"",IF($I273="借",0,INDEX(仕訳帳・設定!$AB$6:$AK$1000,$J273,7)))</f>
        <v/>
      </c>
      <c r="G273" s="170" t="str">
        <f aca="false">IF($A273&gt;$G$2,"",IF($F$2="借方残",G272+E273-F273,G272+F273-E273))</f>
        <v/>
      </c>
      <c r="I273" s="106" t="str">
        <f aca="false">IF($A273&gt;$G$2,"",INDEX(仕訳帳・設定!$AQ$6:$AQ$1000,MATCH($A273,仕訳帳・設定!$AP$6:$AP$1000,0),1))</f>
        <v/>
      </c>
      <c r="J273" s="105" t="str">
        <f aca="false">IF($A273&gt;$G$2,"",MATCH($A273,仕訳帳・設定!$AP$6:$AP$1000))</f>
        <v/>
      </c>
    </row>
    <row r="274" customFormat="false" ht="12" hidden="false" customHeight="false" outlineLevel="0" collapsed="false">
      <c r="A274" s="52" t="n">
        <v>269</v>
      </c>
      <c r="B274" s="100" t="str">
        <f aca="false">IF($A274&gt;$G$2,"",INDEX(仕訳帳・設定!$AB$6:$AK$1000,$J274,1))</f>
        <v/>
      </c>
      <c r="C274" s="100" t="str">
        <f aca="false">IF(OR($D$2="",$A274&gt;$G$2),"",INDEX(仕訳帳・設定!$AB$6:$AK$1000,$J274,3)&amp;" "&amp;INDEX(仕訳帳・設定!$AB$6:$AK$1000,$J274,4))</f>
        <v/>
      </c>
      <c r="D274" s="169" t="str">
        <f aca="false">IF(OR($D$2="",$A274&gt;$G$2),"",IF($I274="借",INDEX(仕訳帳・設定!$AB$6:$AK$1000,$J274,9),INDEX(仕訳帳・設定!$AB$6:$AK$1000,$J274,6)))</f>
        <v/>
      </c>
      <c r="E274" s="88" t="str">
        <f aca="false">IF($A274&gt;$G$2,"",IF($I274="借",(INDEX(仕訳帳・設定!$AB$6:$AK$1000,$J274,7)),0))</f>
        <v/>
      </c>
      <c r="F274" s="88" t="str">
        <f aca="false">IF($A274&gt;$G$2,"",IF($I274="借",0,INDEX(仕訳帳・設定!$AB$6:$AK$1000,$J274,7)))</f>
        <v/>
      </c>
      <c r="G274" s="170" t="str">
        <f aca="false">IF($A274&gt;$G$2,"",IF($F$2="借方残",G273+E274-F274,G273+F274-E274))</f>
        <v/>
      </c>
      <c r="I274" s="106" t="str">
        <f aca="false">IF($A274&gt;$G$2,"",INDEX(仕訳帳・設定!$AQ$6:$AQ$1000,MATCH($A274,仕訳帳・設定!$AP$6:$AP$1000,0),1))</f>
        <v/>
      </c>
      <c r="J274" s="105" t="str">
        <f aca="false">IF($A274&gt;$G$2,"",MATCH($A274,仕訳帳・設定!$AP$6:$AP$1000))</f>
        <v/>
      </c>
    </row>
    <row r="275" customFormat="false" ht="12" hidden="false" customHeight="false" outlineLevel="0" collapsed="false">
      <c r="A275" s="52" t="n">
        <v>270</v>
      </c>
      <c r="B275" s="100" t="str">
        <f aca="false">IF($A275&gt;$G$2,"",INDEX(仕訳帳・設定!$AB$6:$AK$1000,$J275,1))</f>
        <v/>
      </c>
      <c r="C275" s="100" t="str">
        <f aca="false">IF(OR($D$2="",$A275&gt;$G$2),"",INDEX(仕訳帳・設定!$AB$6:$AK$1000,$J275,3)&amp;" "&amp;INDEX(仕訳帳・設定!$AB$6:$AK$1000,$J275,4))</f>
        <v/>
      </c>
      <c r="D275" s="169" t="str">
        <f aca="false">IF(OR($D$2="",$A275&gt;$G$2),"",IF($I275="借",INDEX(仕訳帳・設定!$AB$6:$AK$1000,$J275,9),INDEX(仕訳帳・設定!$AB$6:$AK$1000,$J275,6)))</f>
        <v/>
      </c>
      <c r="E275" s="88" t="str">
        <f aca="false">IF($A275&gt;$G$2,"",IF($I275="借",(INDEX(仕訳帳・設定!$AB$6:$AK$1000,$J275,7)),0))</f>
        <v/>
      </c>
      <c r="F275" s="88" t="str">
        <f aca="false">IF($A275&gt;$G$2,"",IF($I275="借",0,INDEX(仕訳帳・設定!$AB$6:$AK$1000,$J275,7)))</f>
        <v/>
      </c>
      <c r="G275" s="170" t="str">
        <f aca="false">IF($A275&gt;$G$2,"",IF($F$2="借方残",G274+E275-F275,G274+F275-E275))</f>
        <v/>
      </c>
      <c r="I275" s="106" t="str">
        <f aca="false">IF($A275&gt;$G$2,"",INDEX(仕訳帳・設定!$AQ$6:$AQ$1000,MATCH($A275,仕訳帳・設定!$AP$6:$AP$1000,0),1))</f>
        <v/>
      </c>
      <c r="J275" s="105" t="str">
        <f aca="false">IF($A275&gt;$G$2,"",MATCH($A275,仕訳帳・設定!$AP$6:$AP$1000))</f>
        <v/>
      </c>
    </row>
    <row r="276" customFormat="false" ht="12" hidden="false" customHeight="false" outlineLevel="0" collapsed="false">
      <c r="A276" s="52" t="n">
        <v>271</v>
      </c>
      <c r="B276" s="100" t="str">
        <f aca="false">IF($A276&gt;$G$2,"",INDEX(仕訳帳・設定!$AB$6:$AK$1000,$J276,1))</f>
        <v/>
      </c>
      <c r="C276" s="100" t="str">
        <f aca="false">IF(OR($D$2="",$A276&gt;$G$2),"",INDEX(仕訳帳・設定!$AB$6:$AK$1000,$J276,3)&amp;" "&amp;INDEX(仕訳帳・設定!$AB$6:$AK$1000,$J276,4))</f>
        <v/>
      </c>
      <c r="D276" s="169" t="str">
        <f aca="false">IF(OR($D$2="",$A276&gt;$G$2),"",IF($I276="借",INDEX(仕訳帳・設定!$AB$6:$AK$1000,$J276,9),INDEX(仕訳帳・設定!$AB$6:$AK$1000,$J276,6)))</f>
        <v/>
      </c>
      <c r="E276" s="88" t="str">
        <f aca="false">IF($A276&gt;$G$2,"",IF($I276="借",(INDEX(仕訳帳・設定!$AB$6:$AK$1000,$J276,7)),0))</f>
        <v/>
      </c>
      <c r="F276" s="88" t="str">
        <f aca="false">IF($A276&gt;$G$2,"",IF($I276="借",0,INDEX(仕訳帳・設定!$AB$6:$AK$1000,$J276,7)))</f>
        <v/>
      </c>
      <c r="G276" s="170" t="str">
        <f aca="false">IF($A276&gt;$G$2,"",IF($F$2="借方残",G275+E276-F276,G275+F276-E276))</f>
        <v/>
      </c>
      <c r="I276" s="106" t="str">
        <f aca="false">IF($A276&gt;$G$2,"",INDEX(仕訳帳・設定!$AQ$6:$AQ$1000,MATCH($A276,仕訳帳・設定!$AP$6:$AP$1000,0),1))</f>
        <v/>
      </c>
      <c r="J276" s="105" t="str">
        <f aca="false">IF($A276&gt;$G$2,"",MATCH($A276,仕訳帳・設定!$AP$6:$AP$1000))</f>
        <v/>
      </c>
    </row>
    <row r="277" customFormat="false" ht="12" hidden="false" customHeight="false" outlineLevel="0" collapsed="false">
      <c r="A277" s="52" t="n">
        <v>272</v>
      </c>
      <c r="B277" s="100" t="str">
        <f aca="false">IF($A277&gt;$G$2,"",INDEX(仕訳帳・設定!$AB$6:$AK$1000,$J277,1))</f>
        <v/>
      </c>
      <c r="C277" s="100" t="str">
        <f aca="false">IF(OR($D$2="",$A277&gt;$G$2),"",INDEX(仕訳帳・設定!$AB$6:$AK$1000,$J277,3)&amp;" "&amp;INDEX(仕訳帳・設定!$AB$6:$AK$1000,$J277,4))</f>
        <v/>
      </c>
      <c r="D277" s="169" t="str">
        <f aca="false">IF(OR($D$2="",$A277&gt;$G$2),"",IF($I277="借",INDEX(仕訳帳・設定!$AB$6:$AK$1000,$J277,9),INDEX(仕訳帳・設定!$AB$6:$AK$1000,$J277,6)))</f>
        <v/>
      </c>
      <c r="E277" s="88" t="str">
        <f aca="false">IF($A277&gt;$G$2,"",IF($I277="借",(INDEX(仕訳帳・設定!$AB$6:$AK$1000,$J277,7)),0))</f>
        <v/>
      </c>
      <c r="F277" s="88" t="str">
        <f aca="false">IF($A277&gt;$G$2,"",IF($I277="借",0,INDEX(仕訳帳・設定!$AB$6:$AK$1000,$J277,7)))</f>
        <v/>
      </c>
      <c r="G277" s="170" t="str">
        <f aca="false">IF($A277&gt;$G$2,"",IF($F$2="借方残",G276+E277-F277,G276+F277-E277))</f>
        <v/>
      </c>
      <c r="I277" s="106" t="str">
        <f aca="false">IF($A277&gt;$G$2,"",INDEX(仕訳帳・設定!$AQ$6:$AQ$1000,MATCH($A277,仕訳帳・設定!$AP$6:$AP$1000,0),1))</f>
        <v/>
      </c>
      <c r="J277" s="105" t="str">
        <f aca="false">IF($A277&gt;$G$2,"",MATCH($A277,仕訳帳・設定!$AP$6:$AP$1000))</f>
        <v/>
      </c>
    </row>
    <row r="278" customFormat="false" ht="12" hidden="false" customHeight="false" outlineLevel="0" collapsed="false">
      <c r="A278" s="52" t="n">
        <v>273</v>
      </c>
      <c r="B278" s="100" t="str">
        <f aca="false">IF($A278&gt;$G$2,"",INDEX(仕訳帳・設定!$AB$6:$AK$1000,$J278,1))</f>
        <v/>
      </c>
      <c r="C278" s="100" t="str">
        <f aca="false">IF(OR($D$2="",$A278&gt;$G$2),"",INDEX(仕訳帳・設定!$AB$6:$AK$1000,$J278,3)&amp;" "&amp;INDEX(仕訳帳・設定!$AB$6:$AK$1000,$J278,4))</f>
        <v/>
      </c>
      <c r="D278" s="169" t="str">
        <f aca="false">IF(OR($D$2="",$A278&gt;$G$2),"",IF($I278="借",INDEX(仕訳帳・設定!$AB$6:$AK$1000,$J278,9),INDEX(仕訳帳・設定!$AB$6:$AK$1000,$J278,6)))</f>
        <v/>
      </c>
      <c r="E278" s="88" t="str">
        <f aca="false">IF($A278&gt;$G$2,"",IF($I278="借",(INDEX(仕訳帳・設定!$AB$6:$AK$1000,$J278,7)),0))</f>
        <v/>
      </c>
      <c r="F278" s="88" t="str">
        <f aca="false">IF($A278&gt;$G$2,"",IF($I278="借",0,INDEX(仕訳帳・設定!$AB$6:$AK$1000,$J278,7)))</f>
        <v/>
      </c>
      <c r="G278" s="170" t="str">
        <f aca="false">IF($A278&gt;$G$2,"",IF($F$2="借方残",G277+E278-F278,G277+F278-E278))</f>
        <v/>
      </c>
      <c r="I278" s="106" t="str">
        <f aca="false">IF($A278&gt;$G$2,"",INDEX(仕訳帳・設定!$AQ$6:$AQ$1000,MATCH($A278,仕訳帳・設定!$AP$6:$AP$1000,0),1))</f>
        <v/>
      </c>
      <c r="J278" s="105" t="str">
        <f aca="false">IF($A278&gt;$G$2,"",MATCH($A278,仕訳帳・設定!$AP$6:$AP$1000))</f>
        <v/>
      </c>
    </row>
    <row r="279" customFormat="false" ht="12" hidden="false" customHeight="false" outlineLevel="0" collapsed="false">
      <c r="A279" s="52" t="n">
        <v>274</v>
      </c>
      <c r="B279" s="100" t="str">
        <f aca="false">IF($A279&gt;$G$2,"",INDEX(仕訳帳・設定!$AB$6:$AK$1000,$J279,1))</f>
        <v/>
      </c>
      <c r="C279" s="100" t="str">
        <f aca="false">IF(OR($D$2="",$A279&gt;$G$2),"",INDEX(仕訳帳・設定!$AB$6:$AK$1000,$J279,3)&amp;" "&amp;INDEX(仕訳帳・設定!$AB$6:$AK$1000,$J279,4))</f>
        <v/>
      </c>
      <c r="D279" s="169" t="str">
        <f aca="false">IF(OR($D$2="",$A279&gt;$G$2),"",IF($I279="借",INDEX(仕訳帳・設定!$AB$6:$AK$1000,$J279,9),INDEX(仕訳帳・設定!$AB$6:$AK$1000,$J279,6)))</f>
        <v/>
      </c>
      <c r="E279" s="88" t="str">
        <f aca="false">IF($A279&gt;$G$2,"",IF($I279="借",(INDEX(仕訳帳・設定!$AB$6:$AK$1000,$J279,7)),0))</f>
        <v/>
      </c>
      <c r="F279" s="88" t="str">
        <f aca="false">IF($A279&gt;$G$2,"",IF($I279="借",0,INDEX(仕訳帳・設定!$AB$6:$AK$1000,$J279,7)))</f>
        <v/>
      </c>
      <c r="G279" s="170" t="str">
        <f aca="false">IF($A279&gt;$G$2,"",IF($F$2="借方残",G278+E279-F279,G278+F279-E279))</f>
        <v/>
      </c>
      <c r="I279" s="106" t="str">
        <f aca="false">IF($A279&gt;$G$2,"",INDEX(仕訳帳・設定!$AQ$6:$AQ$1000,MATCH($A279,仕訳帳・設定!$AP$6:$AP$1000,0),1))</f>
        <v/>
      </c>
      <c r="J279" s="105" t="str">
        <f aca="false">IF($A279&gt;$G$2,"",MATCH($A279,仕訳帳・設定!$AP$6:$AP$1000))</f>
        <v/>
      </c>
    </row>
    <row r="280" customFormat="false" ht="12" hidden="false" customHeight="false" outlineLevel="0" collapsed="false">
      <c r="A280" s="52" t="n">
        <v>275</v>
      </c>
      <c r="B280" s="100" t="str">
        <f aca="false">IF($A280&gt;$G$2,"",INDEX(仕訳帳・設定!$AB$6:$AK$1000,$J280,1))</f>
        <v/>
      </c>
      <c r="C280" s="100" t="str">
        <f aca="false">IF(OR($D$2="",$A280&gt;$G$2),"",INDEX(仕訳帳・設定!$AB$6:$AK$1000,$J280,3)&amp;" "&amp;INDEX(仕訳帳・設定!$AB$6:$AK$1000,$J280,4))</f>
        <v/>
      </c>
      <c r="D280" s="169" t="str">
        <f aca="false">IF(OR($D$2="",$A280&gt;$G$2),"",IF($I280="借",INDEX(仕訳帳・設定!$AB$6:$AK$1000,$J280,9),INDEX(仕訳帳・設定!$AB$6:$AK$1000,$J280,6)))</f>
        <v/>
      </c>
      <c r="E280" s="88" t="str">
        <f aca="false">IF($A280&gt;$G$2,"",IF($I280="借",(INDEX(仕訳帳・設定!$AB$6:$AK$1000,$J280,7)),0))</f>
        <v/>
      </c>
      <c r="F280" s="88" t="str">
        <f aca="false">IF($A280&gt;$G$2,"",IF($I280="借",0,INDEX(仕訳帳・設定!$AB$6:$AK$1000,$J280,7)))</f>
        <v/>
      </c>
      <c r="G280" s="170" t="str">
        <f aca="false">IF($A280&gt;$G$2,"",IF($F$2="借方残",G279+E280-F280,G279+F280-E280))</f>
        <v/>
      </c>
      <c r="I280" s="106" t="str">
        <f aca="false">IF($A280&gt;$G$2,"",INDEX(仕訳帳・設定!$AQ$6:$AQ$1000,MATCH($A280,仕訳帳・設定!$AP$6:$AP$1000,0),1))</f>
        <v/>
      </c>
      <c r="J280" s="105" t="str">
        <f aca="false">IF($A280&gt;$G$2,"",MATCH($A280,仕訳帳・設定!$AP$6:$AP$1000))</f>
        <v/>
      </c>
    </row>
    <row r="281" customFormat="false" ht="12" hidden="false" customHeight="false" outlineLevel="0" collapsed="false">
      <c r="A281" s="52" t="n">
        <v>276</v>
      </c>
      <c r="B281" s="100" t="str">
        <f aca="false">IF($A281&gt;$G$2,"",INDEX(仕訳帳・設定!$AB$6:$AK$1000,$J281,1))</f>
        <v/>
      </c>
      <c r="C281" s="100" t="str">
        <f aca="false">IF(OR($D$2="",$A281&gt;$G$2),"",INDEX(仕訳帳・設定!$AB$6:$AK$1000,$J281,3)&amp;" "&amp;INDEX(仕訳帳・設定!$AB$6:$AK$1000,$J281,4))</f>
        <v/>
      </c>
      <c r="D281" s="169" t="str">
        <f aca="false">IF(OR($D$2="",$A281&gt;$G$2),"",IF($I281="借",INDEX(仕訳帳・設定!$AB$6:$AK$1000,$J281,9),INDEX(仕訳帳・設定!$AB$6:$AK$1000,$J281,6)))</f>
        <v/>
      </c>
      <c r="E281" s="88" t="str">
        <f aca="false">IF($A281&gt;$G$2,"",IF($I281="借",(INDEX(仕訳帳・設定!$AB$6:$AK$1000,$J281,7)),0))</f>
        <v/>
      </c>
      <c r="F281" s="88" t="str">
        <f aca="false">IF($A281&gt;$G$2,"",IF($I281="借",0,INDEX(仕訳帳・設定!$AB$6:$AK$1000,$J281,7)))</f>
        <v/>
      </c>
      <c r="G281" s="170" t="str">
        <f aca="false">IF($A281&gt;$G$2,"",IF($F$2="借方残",G280+E281-F281,G280+F281-E281))</f>
        <v/>
      </c>
      <c r="I281" s="106" t="str">
        <f aca="false">IF($A281&gt;$G$2,"",INDEX(仕訳帳・設定!$AQ$6:$AQ$1000,MATCH($A281,仕訳帳・設定!$AP$6:$AP$1000,0),1))</f>
        <v/>
      </c>
      <c r="J281" s="105" t="str">
        <f aca="false">IF($A281&gt;$G$2,"",MATCH($A281,仕訳帳・設定!$AP$6:$AP$1000))</f>
        <v/>
      </c>
    </row>
    <row r="282" customFormat="false" ht="12" hidden="false" customHeight="false" outlineLevel="0" collapsed="false">
      <c r="A282" s="52" t="n">
        <v>277</v>
      </c>
      <c r="B282" s="100" t="str">
        <f aca="false">IF($A282&gt;$G$2,"",INDEX(仕訳帳・設定!$AB$6:$AK$1000,$J282,1))</f>
        <v/>
      </c>
      <c r="C282" s="100" t="str">
        <f aca="false">IF(OR($D$2="",$A282&gt;$G$2),"",INDEX(仕訳帳・設定!$AB$6:$AK$1000,$J282,3)&amp;" "&amp;INDEX(仕訳帳・設定!$AB$6:$AK$1000,$J282,4))</f>
        <v/>
      </c>
      <c r="D282" s="169" t="str">
        <f aca="false">IF(OR($D$2="",$A282&gt;$G$2),"",IF($I282="借",INDEX(仕訳帳・設定!$AB$6:$AK$1000,$J282,9),INDEX(仕訳帳・設定!$AB$6:$AK$1000,$J282,6)))</f>
        <v/>
      </c>
      <c r="E282" s="88" t="str">
        <f aca="false">IF($A282&gt;$G$2,"",IF($I282="借",(INDEX(仕訳帳・設定!$AB$6:$AK$1000,$J282,7)),0))</f>
        <v/>
      </c>
      <c r="F282" s="88" t="str">
        <f aca="false">IF($A282&gt;$G$2,"",IF($I282="借",0,INDEX(仕訳帳・設定!$AB$6:$AK$1000,$J282,7)))</f>
        <v/>
      </c>
      <c r="G282" s="170" t="str">
        <f aca="false">IF($A282&gt;$G$2,"",IF($F$2="借方残",G281+E282-F282,G281+F282-E282))</f>
        <v/>
      </c>
      <c r="I282" s="106" t="str">
        <f aca="false">IF($A282&gt;$G$2,"",INDEX(仕訳帳・設定!$AQ$6:$AQ$1000,MATCH($A282,仕訳帳・設定!$AP$6:$AP$1000,0),1))</f>
        <v/>
      </c>
      <c r="J282" s="105" t="str">
        <f aca="false">IF($A282&gt;$G$2,"",MATCH($A282,仕訳帳・設定!$AP$6:$AP$1000))</f>
        <v/>
      </c>
    </row>
    <row r="283" customFormat="false" ht="12" hidden="false" customHeight="false" outlineLevel="0" collapsed="false">
      <c r="A283" s="52" t="n">
        <v>278</v>
      </c>
      <c r="B283" s="100" t="str">
        <f aca="false">IF($A283&gt;$G$2,"",INDEX(仕訳帳・設定!$AB$6:$AK$1000,$J283,1))</f>
        <v/>
      </c>
      <c r="C283" s="100" t="str">
        <f aca="false">IF(OR($D$2="",$A283&gt;$G$2),"",INDEX(仕訳帳・設定!$AB$6:$AK$1000,$J283,3)&amp;" "&amp;INDEX(仕訳帳・設定!$AB$6:$AK$1000,$J283,4))</f>
        <v/>
      </c>
      <c r="D283" s="169" t="str">
        <f aca="false">IF(OR($D$2="",$A283&gt;$G$2),"",IF($I283="借",INDEX(仕訳帳・設定!$AB$6:$AK$1000,$J283,9),INDEX(仕訳帳・設定!$AB$6:$AK$1000,$J283,6)))</f>
        <v/>
      </c>
      <c r="E283" s="88" t="str">
        <f aca="false">IF($A283&gt;$G$2,"",IF($I283="借",(INDEX(仕訳帳・設定!$AB$6:$AK$1000,$J283,7)),0))</f>
        <v/>
      </c>
      <c r="F283" s="88" t="str">
        <f aca="false">IF($A283&gt;$G$2,"",IF($I283="借",0,INDEX(仕訳帳・設定!$AB$6:$AK$1000,$J283,7)))</f>
        <v/>
      </c>
      <c r="G283" s="170" t="str">
        <f aca="false">IF($A283&gt;$G$2,"",IF($F$2="借方残",G282+E283-F283,G282+F283-E283))</f>
        <v/>
      </c>
      <c r="I283" s="106" t="str">
        <f aca="false">IF($A283&gt;$G$2,"",INDEX(仕訳帳・設定!$AQ$6:$AQ$1000,MATCH($A283,仕訳帳・設定!$AP$6:$AP$1000,0),1))</f>
        <v/>
      </c>
      <c r="J283" s="105" t="str">
        <f aca="false">IF($A283&gt;$G$2,"",MATCH($A283,仕訳帳・設定!$AP$6:$AP$1000))</f>
        <v/>
      </c>
    </row>
    <row r="284" customFormat="false" ht="12" hidden="false" customHeight="false" outlineLevel="0" collapsed="false">
      <c r="A284" s="52" t="n">
        <v>279</v>
      </c>
      <c r="B284" s="100" t="str">
        <f aca="false">IF($A284&gt;$G$2,"",INDEX(仕訳帳・設定!$AB$6:$AK$1000,$J284,1))</f>
        <v/>
      </c>
      <c r="C284" s="100" t="str">
        <f aca="false">IF(OR($D$2="",$A284&gt;$G$2),"",INDEX(仕訳帳・設定!$AB$6:$AK$1000,$J284,3)&amp;" "&amp;INDEX(仕訳帳・設定!$AB$6:$AK$1000,$J284,4))</f>
        <v/>
      </c>
      <c r="D284" s="169" t="str">
        <f aca="false">IF(OR($D$2="",$A284&gt;$G$2),"",IF($I284="借",INDEX(仕訳帳・設定!$AB$6:$AK$1000,$J284,9),INDEX(仕訳帳・設定!$AB$6:$AK$1000,$J284,6)))</f>
        <v/>
      </c>
      <c r="E284" s="88" t="str">
        <f aca="false">IF($A284&gt;$G$2,"",IF($I284="借",(INDEX(仕訳帳・設定!$AB$6:$AK$1000,$J284,7)),0))</f>
        <v/>
      </c>
      <c r="F284" s="88" t="str">
        <f aca="false">IF($A284&gt;$G$2,"",IF($I284="借",0,INDEX(仕訳帳・設定!$AB$6:$AK$1000,$J284,7)))</f>
        <v/>
      </c>
      <c r="G284" s="170" t="str">
        <f aca="false">IF($A284&gt;$G$2,"",IF($F$2="借方残",G283+E284-F284,G283+F284-E284))</f>
        <v/>
      </c>
      <c r="I284" s="106" t="str">
        <f aca="false">IF($A284&gt;$G$2,"",INDEX(仕訳帳・設定!$AQ$6:$AQ$1000,MATCH($A284,仕訳帳・設定!$AP$6:$AP$1000,0),1))</f>
        <v/>
      </c>
      <c r="J284" s="105" t="str">
        <f aca="false">IF($A284&gt;$G$2,"",MATCH($A284,仕訳帳・設定!$AP$6:$AP$1000))</f>
        <v/>
      </c>
    </row>
    <row r="285" customFormat="false" ht="12" hidden="false" customHeight="false" outlineLevel="0" collapsed="false">
      <c r="A285" s="52" t="n">
        <v>280</v>
      </c>
      <c r="B285" s="100" t="str">
        <f aca="false">IF($A285&gt;$G$2,"",INDEX(仕訳帳・設定!$AB$6:$AK$1000,$J285,1))</f>
        <v/>
      </c>
      <c r="C285" s="100" t="str">
        <f aca="false">IF(OR($D$2="",$A285&gt;$G$2),"",INDEX(仕訳帳・設定!$AB$6:$AK$1000,$J285,3)&amp;" "&amp;INDEX(仕訳帳・設定!$AB$6:$AK$1000,$J285,4))</f>
        <v/>
      </c>
      <c r="D285" s="169" t="str">
        <f aca="false">IF(OR($D$2="",$A285&gt;$G$2),"",IF($I285="借",INDEX(仕訳帳・設定!$AB$6:$AK$1000,$J285,9),INDEX(仕訳帳・設定!$AB$6:$AK$1000,$J285,6)))</f>
        <v/>
      </c>
      <c r="E285" s="88" t="str">
        <f aca="false">IF($A285&gt;$G$2,"",IF($I285="借",(INDEX(仕訳帳・設定!$AB$6:$AK$1000,$J285,7)),0))</f>
        <v/>
      </c>
      <c r="F285" s="88" t="str">
        <f aca="false">IF($A285&gt;$G$2,"",IF($I285="借",0,INDEX(仕訳帳・設定!$AB$6:$AK$1000,$J285,7)))</f>
        <v/>
      </c>
      <c r="G285" s="170" t="str">
        <f aca="false">IF($A285&gt;$G$2,"",IF($F$2="借方残",G284+E285-F285,G284+F285-E285))</f>
        <v/>
      </c>
      <c r="I285" s="106" t="str">
        <f aca="false">IF($A285&gt;$G$2,"",INDEX(仕訳帳・設定!$AQ$6:$AQ$1000,MATCH($A285,仕訳帳・設定!$AP$6:$AP$1000,0),1))</f>
        <v/>
      </c>
      <c r="J285" s="105" t="str">
        <f aca="false">IF($A285&gt;$G$2,"",MATCH($A285,仕訳帳・設定!$AP$6:$AP$1000))</f>
        <v/>
      </c>
    </row>
    <row r="286" customFormat="false" ht="12" hidden="false" customHeight="false" outlineLevel="0" collapsed="false">
      <c r="A286" s="52" t="n">
        <v>281</v>
      </c>
      <c r="B286" s="100" t="str">
        <f aca="false">IF($A286&gt;$G$2,"",INDEX(仕訳帳・設定!$AB$6:$AK$1000,$J286,1))</f>
        <v/>
      </c>
      <c r="C286" s="100" t="str">
        <f aca="false">IF(OR($D$2="",$A286&gt;$G$2),"",INDEX(仕訳帳・設定!$AB$6:$AK$1000,$J286,3)&amp;" "&amp;INDEX(仕訳帳・設定!$AB$6:$AK$1000,$J286,4))</f>
        <v/>
      </c>
      <c r="D286" s="169" t="str">
        <f aca="false">IF(OR($D$2="",$A286&gt;$G$2),"",IF($I286="借",INDEX(仕訳帳・設定!$AB$6:$AK$1000,$J286,9),INDEX(仕訳帳・設定!$AB$6:$AK$1000,$J286,6)))</f>
        <v/>
      </c>
      <c r="E286" s="88" t="str">
        <f aca="false">IF($A286&gt;$G$2,"",IF($I286="借",(INDEX(仕訳帳・設定!$AB$6:$AK$1000,$J286,7)),0))</f>
        <v/>
      </c>
      <c r="F286" s="88" t="str">
        <f aca="false">IF($A286&gt;$G$2,"",IF($I286="借",0,INDEX(仕訳帳・設定!$AB$6:$AK$1000,$J286,7)))</f>
        <v/>
      </c>
      <c r="G286" s="170" t="str">
        <f aca="false">IF($A286&gt;$G$2,"",IF($F$2="借方残",G285+E286-F286,G285+F286-E286))</f>
        <v/>
      </c>
      <c r="I286" s="106" t="str">
        <f aca="false">IF($A286&gt;$G$2,"",INDEX(仕訳帳・設定!$AQ$6:$AQ$1000,MATCH($A286,仕訳帳・設定!$AP$6:$AP$1000,0),1))</f>
        <v/>
      </c>
      <c r="J286" s="105" t="str">
        <f aca="false">IF($A286&gt;$G$2,"",MATCH($A286,仕訳帳・設定!$AP$6:$AP$1000))</f>
        <v/>
      </c>
    </row>
    <row r="287" customFormat="false" ht="12" hidden="false" customHeight="false" outlineLevel="0" collapsed="false">
      <c r="A287" s="52" t="n">
        <v>282</v>
      </c>
      <c r="B287" s="100" t="str">
        <f aca="false">IF($A287&gt;$G$2,"",INDEX(仕訳帳・設定!$AB$6:$AK$1000,$J287,1))</f>
        <v/>
      </c>
      <c r="C287" s="100" t="str">
        <f aca="false">IF(OR($D$2="",$A287&gt;$G$2),"",INDEX(仕訳帳・設定!$AB$6:$AK$1000,$J287,3)&amp;" "&amp;INDEX(仕訳帳・設定!$AB$6:$AK$1000,$J287,4))</f>
        <v/>
      </c>
      <c r="D287" s="169" t="str">
        <f aca="false">IF(OR($D$2="",$A287&gt;$G$2),"",IF($I287="借",INDEX(仕訳帳・設定!$AB$6:$AK$1000,$J287,9),INDEX(仕訳帳・設定!$AB$6:$AK$1000,$J287,6)))</f>
        <v/>
      </c>
      <c r="E287" s="88" t="str">
        <f aca="false">IF($A287&gt;$G$2,"",IF($I287="借",(INDEX(仕訳帳・設定!$AB$6:$AK$1000,$J287,7)),0))</f>
        <v/>
      </c>
      <c r="F287" s="88" t="str">
        <f aca="false">IF($A287&gt;$G$2,"",IF($I287="借",0,INDEX(仕訳帳・設定!$AB$6:$AK$1000,$J287,7)))</f>
        <v/>
      </c>
      <c r="G287" s="170" t="str">
        <f aca="false">IF($A287&gt;$G$2,"",IF($F$2="借方残",G286+E287-F287,G286+F287-E287))</f>
        <v/>
      </c>
      <c r="I287" s="106" t="str">
        <f aca="false">IF($A287&gt;$G$2,"",INDEX(仕訳帳・設定!$AQ$6:$AQ$1000,MATCH($A287,仕訳帳・設定!$AP$6:$AP$1000,0),1))</f>
        <v/>
      </c>
      <c r="J287" s="105" t="str">
        <f aca="false">IF($A287&gt;$G$2,"",MATCH($A287,仕訳帳・設定!$AP$6:$AP$1000))</f>
        <v/>
      </c>
    </row>
    <row r="288" customFormat="false" ht="12" hidden="false" customHeight="false" outlineLevel="0" collapsed="false">
      <c r="A288" s="52" t="n">
        <v>283</v>
      </c>
      <c r="B288" s="100" t="str">
        <f aca="false">IF($A288&gt;$G$2,"",INDEX(仕訳帳・設定!$AB$6:$AK$1000,$J288,1))</f>
        <v/>
      </c>
      <c r="C288" s="100" t="str">
        <f aca="false">IF(OR($D$2="",$A288&gt;$G$2),"",INDEX(仕訳帳・設定!$AB$6:$AK$1000,$J288,3)&amp;" "&amp;INDEX(仕訳帳・設定!$AB$6:$AK$1000,$J288,4))</f>
        <v/>
      </c>
      <c r="D288" s="169" t="str">
        <f aca="false">IF(OR($D$2="",$A288&gt;$G$2),"",IF($I288="借",INDEX(仕訳帳・設定!$AB$6:$AK$1000,$J288,9),INDEX(仕訳帳・設定!$AB$6:$AK$1000,$J288,6)))</f>
        <v/>
      </c>
      <c r="E288" s="88" t="str">
        <f aca="false">IF($A288&gt;$G$2,"",IF($I288="借",(INDEX(仕訳帳・設定!$AB$6:$AK$1000,$J288,7)),0))</f>
        <v/>
      </c>
      <c r="F288" s="88" t="str">
        <f aca="false">IF($A288&gt;$G$2,"",IF($I288="借",0,INDEX(仕訳帳・設定!$AB$6:$AK$1000,$J288,7)))</f>
        <v/>
      </c>
      <c r="G288" s="170" t="str">
        <f aca="false">IF($A288&gt;$G$2,"",IF($F$2="借方残",G287+E288-F288,G287+F288-E288))</f>
        <v/>
      </c>
      <c r="I288" s="106" t="str">
        <f aca="false">IF($A288&gt;$G$2,"",INDEX(仕訳帳・設定!$AQ$6:$AQ$1000,MATCH($A288,仕訳帳・設定!$AP$6:$AP$1000,0),1))</f>
        <v/>
      </c>
      <c r="J288" s="105" t="str">
        <f aca="false">IF($A288&gt;$G$2,"",MATCH($A288,仕訳帳・設定!$AP$6:$AP$1000))</f>
        <v/>
      </c>
    </row>
    <row r="289" customFormat="false" ht="12" hidden="false" customHeight="false" outlineLevel="0" collapsed="false">
      <c r="A289" s="52" t="n">
        <v>284</v>
      </c>
      <c r="B289" s="100" t="str">
        <f aca="false">IF($A289&gt;$G$2,"",INDEX(仕訳帳・設定!$AB$6:$AK$1000,$J289,1))</f>
        <v/>
      </c>
      <c r="C289" s="100" t="str">
        <f aca="false">IF(OR($D$2="",$A289&gt;$G$2),"",INDEX(仕訳帳・設定!$AB$6:$AK$1000,$J289,3)&amp;" "&amp;INDEX(仕訳帳・設定!$AB$6:$AK$1000,$J289,4))</f>
        <v/>
      </c>
      <c r="D289" s="169" t="str">
        <f aca="false">IF(OR($D$2="",$A289&gt;$G$2),"",IF($I289="借",INDEX(仕訳帳・設定!$AB$6:$AK$1000,$J289,9),INDEX(仕訳帳・設定!$AB$6:$AK$1000,$J289,6)))</f>
        <v/>
      </c>
      <c r="E289" s="88" t="str">
        <f aca="false">IF($A289&gt;$G$2,"",IF($I289="借",(INDEX(仕訳帳・設定!$AB$6:$AK$1000,$J289,7)),0))</f>
        <v/>
      </c>
      <c r="F289" s="88" t="str">
        <f aca="false">IF($A289&gt;$G$2,"",IF($I289="借",0,INDEX(仕訳帳・設定!$AB$6:$AK$1000,$J289,7)))</f>
        <v/>
      </c>
      <c r="G289" s="170" t="str">
        <f aca="false">IF($A289&gt;$G$2,"",IF($F$2="借方残",G288+E289-F289,G288+F289-E289))</f>
        <v/>
      </c>
      <c r="I289" s="106" t="str">
        <f aca="false">IF($A289&gt;$G$2,"",INDEX(仕訳帳・設定!$AQ$6:$AQ$1000,MATCH($A289,仕訳帳・設定!$AP$6:$AP$1000,0),1))</f>
        <v/>
      </c>
      <c r="J289" s="105" t="str">
        <f aca="false">IF($A289&gt;$G$2,"",MATCH($A289,仕訳帳・設定!$AP$6:$AP$1000))</f>
        <v/>
      </c>
    </row>
    <row r="290" customFormat="false" ht="12" hidden="false" customHeight="false" outlineLevel="0" collapsed="false">
      <c r="A290" s="52" t="n">
        <v>285</v>
      </c>
      <c r="B290" s="100" t="str">
        <f aca="false">IF($A290&gt;$G$2,"",INDEX(仕訳帳・設定!$AB$6:$AK$1000,$J290,1))</f>
        <v/>
      </c>
      <c r="C290" s="100" t="str">
        <f aca="false">IF(OR($D$2="",$A290&gt;$G$2),"",INDEX(仕訳帳・設定!$AB$6:$AK$1000,$J290,3)&amp;" "&amp;INDEX(仕訳帳・設定!$AB$6:$AK$1000,$J290,4))</f>
        <v/>
      </c>
      <c r="D290" s="169" t="str">
        <f aca="false">IF(OR($D$2="",$A290&gt;$G$2),"",IF($I290="借",INDEX(仕訳帳・設定!$AB$6:$AK$1000,$J290,9),INDEX(仕訳帳・設定!$AB$6:$AK$1000,$J290,6)))</f>
        <v/>
      </c>
      <c r="E290" s="88" t="str">
        <f aca="false">IF($A290&gt;$G$2,"",IF($I290="借",(INDEX(仕訳帳・設定!$AB$6:$AK$1000,$J290,7)),0))</f>
        <v/>
      </c>
      <c r="F290" s="88" t="str">
        <f aca="false">IF($A290&gt;$G$2,"",IF($I290="借",0,INDEX(仕訳帳・設定!$AB$6:$AK$1000,$J290,7)))</f>
        <v/>
      </c>
      <c r="G290" s="170" t="str">
        <f aca="false">IF($A290&gt;$G$2,"",IF($F$2="借方残",G289+E290-F290,G289+F290-E290))</f>
        <v/>
      </c>
      <c r="I290" s="106" t="str">
        <f aca="false">IF($A290&gt;$G$2,"",INDEX(仕訳帳・設定!$AQ$6:$AQ$1000,MATCH($A290,仕訳帳・設定!$AP$6:$AP$1000,0),1))</f>
        <v/>
      </c>
      <c r="J290" s="105" t="str">
        <f aca="false">IF($A290&gt;$G$2,"",MATCH($A290,仕訳帳・設定!$AP$6:$AP$1000))</f>
        <v/>
      </c>
    </row>
    <row r="291" customFormat="false" ht="12" hidden="false" customHeight="false" outlineLevel="0" collapsed="false">
      <c r="A291" s="52" t="n">
        <v>286</v>
      </c>
      <c r="B291" s="100" t="str">
        <f aca="false">IF($A291&gt;$G$2,"",INDEX(仕訳帳・設定!$AB$6:$AK$1000,$J291,1))</f>
        <v/>
      </c>
      <c r="C291" s="100" t="str">
        <f aca="false">IF(OR($D$2="",$A291&gt;$G$2),"",INDEX(仕訳帳・設定!$AB$6:$AK$1000,$J291,3)&amp;" "&amp;INDEX(仕訳帳・設定!$AB$6:$AK$1000,$J291,4))</f>
        <v/>
      </c>
      <c r="D291" s="169" t="str">
        <f aca="false">IF(OR($D$2="",$A291&gt;$G$2),"",IF($I291="借",INDEX(仕訳帳・設定!$AB$6:$AK$1000,$J291,9),INDEX(仕訳帳・設定!$AB$6:$AK$1000,$J291,6)))</f>
        <v/>
      </c>
      <c r="E291" s="88" t="str">
        <f aca="false">IF($A291&gt;$G$2,"",IF($I291="借",(INDEX(仕訳帳・設定!$AB$6:$AK$1000,$J291,7)),0))</f>
        <v/>
      </c>
      <c r="F291" s="88" t="str">
        <f aca="false">IF($A291&gt;$G$2,"",IF($I291="借",0,INDEX(仕訳帳・設定!$AB$6:$AK$1000,$J291,7)))</f>
        <v/>
      </c>
      <c r="G291" s="170" t="str">
        <f aca="false">IF($A291&gt;$G$2,"",IF($F$2="借方残",G290+E291-F291,G290+F291-E291))</f>
        <v/>
      </c>
      <c r="I291" s="106" t="str">
        <f aca="false">IF($A291&gt;$G$2,"",INDEX(仕訳帳・設定!$AQ$6:$AQ$1000,MATCH($A291,仕訳帳・設定!$AP$6:$AP$1000,0),1))</f>
        <v/>
      </c>
      <c r="J291" s="105" t="str">
        <f aca="false">IF($A291&gt;$G$2,"",MATCH($A291,仕訳帳・設定!$AP$6:$AP$1000))</f>
        <v/>
      </c>
    </row>
    <row r="292" customFormat="false" ht="12" hidden="false" customHeight="false" outlineLevel="0" collapsed="false">
      <c r="A292" s="52" t="n">
        <v>287</v>
      </c>
      <c r="B292" s="100" t="str">
        <f aca="false">IF($A292&gt;$G$2,"",INDEX(仕訳帳・設定!$AB$6:$AK$1000,$J292,1))</f>
        <v/>
      </c>
      <c r="C292" s="100" t="str">
        <f aca="false">IF(OR($D$2="",$A292&gt;$G$2),"",INDEX(仕訳帳・設定!$AB$6:$AK$1000,$J292,3)&amp;" "&amp;INDEX(仕訳帳・設定!$AB$6:$AK$1000,$J292,4))</f>
        <v/>
      </c>
      <c r="D292" s="169" t="str">
        <f aca="false">IF(OR($D$2="",$A292&gt;$G$2),"",IF($I292="借",INDEX(仕訳帳・設定!$AB$6:$AK$1000,$J292,9),INDEX(仕訳帳・設定!$AB$6:$AK$1000,$J292,6)))</f>
        <v/>
      </c>
      <c r="E292" s="88" t="str">
        <f aca="false">IF($A292&gt;$G$2,"",IF($I292="借",(INDEX(仕訳帳・設定!$AB$6:$AK$1000,$J292,7)),0))</f>
        <v/>
      </c>
      <c r="F292" s="88" t="str">
        <f aca="false">IF($A292&gt;$G$2,"",IF($I292="借",0,INDEX(仕訳帳・設定!$AB$6:$AK$1000,$J292,7)))</f>
        <v/>
      </c>
      <c r="G292" s="170" t="str">
        <f aca="false">IF($A292&gt;$G$2,"",IF($F$2="借方残",G291+E292-F292,G291+F292-E292))</f>
        <v/>
      </c>
      <c r="I292" s="106" t="str">
        <f aca="false">IF($A292&gt;$G$2,"",INDEX(仕訳帳・設定!$AQ$6:$AQ$1000,MATCH($A292,仕訳帳・設定!$AP$6:$AP$1000,0),1))</f>
        <v/>
      </c>
      <c r="J292" s="105" t="str">
        <f aca="false">IF($A292&gt;$G$2,"",MATCH($A292,仕訳帳・設定!$AP$6:$AP$1000))</f>
        <v/>
      </c>
    </row>
    <row r="293" customFormat="false" ht="12" hidden="false" customHeight="false" outlineLevel="0" collapsed="false">
      <c r="A293" s="52" t="n">
        <v>288</v>
      </c>
      <c r="B293" s="100" t="str">
        <f aca="false">IF($A293&gt;$G$2,"",INDEX(仕訳帳・設定!$AB$6:$AK$1000,$J293,1))</f>
        <v/>
      </c>
      <c r="C293" s="100" t="str">
        <f aca="false">IF(OR($D$2="",$A293&gt;$G$2),"",INDEX(仕訳帳・設定!$AB$6:$AK$1000,$J293,3)&amp;" "&amp;INDEX(仕訳帳・設定!$AB$6:$AK$1000,$J293,4))</f>
        <v/>
      </c>
      <c r="D293" s="169" t="str">
        <f aca="false">IF(OR($D$2="",$A293&gt;$G$2),"",IF($I293="借",INDEX(仕訳帳・設定!$AB$6:$AK$1000,$J293,9),INDEX(仕訳帳・設定!$AB$6:$AK$1000,$J293,6)))</f>
        <v/>
      </c>
      <c r="E293" s="88" t="str">
        <f aca="false">IF($A293&gt;$G$2,"",IF($I293="借",(INDEX(仕訳帳・設定!$AB$6:$AK$1000,$J293,7)),0))</f>
        <v/>
      </c>
      <c r="F293" s="88" t="str">
        <f aca="false">IF($A293&gt;$G$2,"",IF($I293="借",0,INDEX(仕訳帳・設定!$AB$6:$AK$1000,$J293,7)))</f>
        <v/>
      </c>
      <c r="G293" s="170" t="str">
        <f aca="false">IF($A293&gt;$G$2,"",IF($F$2="借方残",G292+E293-F293,G292+F293-E293))</f>
        <v/>
      </c>
      <c r="I293" s="106" t="str">
        <f aca="false">IF($A293&gt;$G$2,"",INDEX(仕訳帳・設定!$AQ$6:$AQ$1000,MATCH($A293,仕訳帳・設定!$AP$6:$AP$1000,0),1))</f>
        <v/>
      </c>
      <c r="J293" s="105" t="str">
        <f aca="false">IF($A293&gt;$G$2,"",MATCH($A293,仕訳帳・設定!$AP$6:$AP$1000))</f>
        <v/>
      </c>
    </row>
    <row r="294" customFormat="false" ht="12" hidden="false" customHeight="false" outlineLevel="0" collapsed="false">
      <c r="A294" s="52" t="n">
        <v>289</v>
      </c>
      <c r="B294" s="100" t="str">
        <f aca="false">IF($A294&gt;$G$2,"",INDEX(仕訳帳・設定!$AB$6:$AK$1000,$J294,1))</f>
        <v/>
      </c>
      <c r="C294" s="100" t="str">
        <f aca="false">IF(OR($D$2="",$A294&gt;$G$2),"",INDEX(仕訳帳・設定!$AB$6:$AK$1000,$J294,3)&amp;" "&amp;INDEX(仕訳帳・設定!$AB$6:$AK$1000,$J294,4))</f>
        <v/>
      </c>
      <c r="D294" s="169" t="str">
        <f aca="false">IF(OR($D$2="",$A294&gt;$G$2),"",IF($I294="借",INDEX(仕訳帳・設定!$AB$6:$AK$1000,$J294,9),INDEX(仕訳帳・設定!$AB$6:$AK$1000,$J294,6)))</f>
        <v/>
      </c>
      <c r="E294" s="88" t="str">
        <f aca="false">IF($A294&gt;$G$2,"",IF($I294="借",(INDEX(仕訳帳・設定!$AB$6:$AK$1000,$J294,7)),0))</f>
        <v/>
      </c>
      <c r="F294" s="88" t="str">
        <f aca="false">IF($A294&gt;$G$2,"",IF($I294="借",0,INDEX(仕訳帳・設定!$AB$6:$AK$1000,$J294,7)))</f>
        <v/>
      </c>
      <c r="G294" s="170" t="str">
        <f aca="false">IF($A294&gt;$G$2,"",IF($F$2="借方残",G293+E294-F294,G293+F294-E294))</f>
        <v/>
      </c>
      <c r="I294" s="106" t="str">
        <f aca="false">IF($A294&gt;$G$2,"",INDEX(仕訳帳・設定!$AQ$6:$AQ$1000,MATCH($A294,仕訳帳・設定!$AP$6:$AP$1000,0),1))</f>
        <v/>
      </c>
      <c r="J294" s="105" t="str">
        <f aca="false">IF($A294&gt;$G$2,"",MATCH($A294,仕訳帳・設定!$AP$6:$AP$1000))</f>
        <v/>
      </c>
    </row>
    <row r="295" customFormat="false" ht="12" hidden="false" customHeight="false" outlineLevel="0" collapsed="false">
      <c r="A295" s="52" t="n">
        <v>290</v>
      </c>
      <c r="B295" s="100" t="str">
        <f aca="false">IF($A295&gt;$G$2,"",INDEX(仕訳帳・設定!$AB$6:$AK$1000,$J295,1))</f>
        <v/>
      </c>
      <c r="C295" s="100" t="str">
        <f aca="false">IF(OR($D$2="",$A295&gt;$G$2),"",INDEX(仕訳帳・設定!$AB$6:$AK$1000,$J295,3)&amp;" "&amp;INDEX(仕訳帳・設定!$AB$6:$AK$1000,$J295,4))</f>
        <v/>
      </c>
      <c r="D295" s="169" t="str">
        <f aca="false">IF(OR($D$2="",$A295&gt;$G$2),"",IF($I295="借",INDEX(仕訳帳・設定!$AB$6:$AK$1000,$J295,9),INDEX(仕訳帳・設定!$AB$6:$AK$1000,$J295,6)))</f>
        <v/>
      </c>
      <c r="E295" s="88" t="str">
        <f aca="false">IF($A295&gt;$G$2,"",IF($I295="借",(INDEX(仕訳帳・設定!$AB$6:$AK$1000,$J295,7)),0))</f>
        <v/>
      </c>
      <c r="F295" s="88" t="str">
        <f aca="false">IF($A295&gt;$G$2,"",IF($I295="借",0,INDEX(仕訳帳・設定!$AB$6:$AK$1000,$J295,7)))</f>
        <v/>
      </c>
      <c r="G295" s="170" t="str">
        <f aca="false">IF($A295&gt;$G$2,"",IF($F$2="借方残",G294+E295-F295,G294+F295-E295))</f>
        <v/>
      </c>
      <c r="I295" s="106" t="str">
        <f aca="false">IF($A295&gt;$G$2,"",INDEX(仕訳帳・設定!$AQ$6:$AQ$1000,MATCH($A295,仕訳帳・設定!$AP$6:$AP$1000,0),1))</f>
        <v/>
      </c>
      <c r="J295" s="105" t="str">
        <f aca="false">IF($A295&gt;$G$2,"",MATCH($A295,仕訳帳・設定!$AP$6:$AP$1000))</f>
        <v/>
      </c>
    </row>
    <row r="296" customFormat="false" ht="12" hidden="false" customHeight="false" outlineLevel="0" collapsed="false">
      <c r="A296" s="52" t="n">
        <v>291</v>
      </c>
      <c r="B296" s="100" t="str">
        <f aca="false">IF($A296&gt;$G$2,"",INDEX(仕訳帳・設定!$AB$6:$AK$1000,$J296,1))</f>
        <v/>
      </c>
      <c r="C296" s="100" t="str">
        <f aca="false">IF(OR($D$2="",$A296&gt;$G$2),"",INDEX(仕訳帳・設定!$AB$6:$AK$1000,$J296,3)&amp;" "&amp;INDEX(仕訳帳・設定!$AB$6:$AK$1000,$J296,4))</f>
        <v/>
      </c>
      <c r="D296" s="169" t="str">
        <f aca="false">IF(OR($D$2="",$A296&gt;$G$2),"",IF($I296="借",INDEX(仕訳帳・設定!$AB$6:$AK$1000,$J296,9),INDEX(仕訳帳・設定!$AB$6:$AK$1000,$J296,6)))</f>
        <v/>
      </c>
      <c r="E296" s="88" t="str">
        <f aca="false">IF($A296&gt;$G$2,"",IF($I296="借",(INDEX(仕訳帳・設定!$AB$6:$AK$1000,$J296,7)),0))</f>
        <v/>
      </c>
      <c r="F296" s="88" t="str">
        <f aca="false">IF($A296&gt;$G$2,"",IF($I296="借",0,INDEX(仕訳帳・設定!$AB$6:$AK$1000,$J296,7)))</f>
        <v/>
      </c>
      <c r="G296" s="170" t="str">
        <f aca="false">IF($A296&gt;$G$2,"",IF($F$2="借方残",G295+E296-F296,G295+F296-E296))</f>
        <v/>
      </c>
      <c r="I296" s="106" t="str">
        <f aca="false">IF($A296&gt;$G$2,"",INDEX(仕訳帳・設定!$AQ$6:$AQ$1000,MATCH($A296,仕訳帳・設定!$AP$6:$AP$1000,0),1))</f>
        <v/>
      </c>
      <c r="J296" s="105" t="str">
        <f aca="false">IF($A296&gt;$G$2,"",MATCH($A296,仕訳帳・設定!$AP$6:$AP$1000))</f>
        <v/>
      </c>
    </row>
    <row r="297" customFormat="false" ht="12" hidden="false" customHeight="false" outlineLevel="0" collapsed="false">
      <c r="A297" s="52" t="n">
        <v>292</v>
      </c>
      <c r="B297" s="100" t="str">
        <f aca="false">IF($A297&gt;$G$2,"",INDEX(仕訳帳・設定!$AB$6:$AK$1000,$J297,1))</f>
        <v/>
      </c>
      <c r="C297" s="100" t="str">
        <f aca="false">IF(OR($D$2="",$A297&gt;$G$2),"",INDEX(仕訳帳・設定!$AB$6:$AK$1000,$J297,3)&amp;" "&amp;INDEX(仕訳帳・設定!$AB$6:$AK$1000,$J297,4))</f>
        <v/>
      </c>
      <c r="D297" s="169" t="str">
        <f aca="false">IF(OR($D$2="",$A297&gt;$G$2),"",IF($I297="借",INDEX(仕訳帳・設定!$AB$6:$AK$1000,$J297,9),INDEX(仕訳帳・設定!$AB$6:$AK$1000,$J297,6)))</f>
        <v/>
      </c>
      <c r="E297" s="88" t="str">
        <f aca="false">IF($A297&gt;$G$2,"",IF($I297="借",(INDEX(仕訳帳・設定!$AB$6:$AK$1000,$J297,7)),0))</f>
        <v/>
      </c>
      <c r="F297" s="88" t="str">
        <f aca="false">IF($A297&gt;$G$2,"",IF($I297="借",0,INDEX(仕訳帳・設定!$AB$6:$AK$1000,$J297,7)))</f>
        <v/>
      </c>
      <c r="G297" s="170" t="str">
        <f aca="false">IF($A297&gt;$G$2,"",IF($F$2="借方残",G296+E297-F297,G296+F297-E297))</f>
        <v/>
      </c>
      <c r="I297" s="106" t="str">
        <f aca="false">IF($A297&gt;$G$2,"",INDEX(仕訳帳・設定!$AQ$6:$AQ$1000,MATCH($A297,仕訳帳・設定!$AP$6:$AP$1000,0),1))</f>
        <v/>
      </c>
      <c r="J297" s="105" t="str">
        <f aca="false">IF($A297&gt;$G$2,"",MATCH($A297,仕訳帳・設定!$AP$6:$AP$1000))</f>
        <v/>
      </c>
    </row>
    <row r="298" customFormat="false" ht="12" hidden="false" customHeight="false" outlineLevel="0" collapsed="false">
      <c r="A298" s="52" t="n">
        <v>293</v>
      </c>
      <c r="B298" s="100" t="str">
        <f aca="false">IF($A298&gt;$G$2,"",INDEX(仕訳帳・設定!$AB$6:$AK$1000,$J298,1))</f>
        <v/>
      </c>
      <c r="C298" s="100" t="str">
        <f aca="false">IF(OR($D$2="",$A298&gt;$G$2),"",INDEX(仕訳帳・設定!$AB$6:$AK$1000,$J298,3)&amp;" "&amp;INDEX(仕訳帳・設定!$AB$6:$AK$1000,$J298,4))</f>
        <v/>
      </c>
      <c r="D298" s="169" t="str">
        <f aca="false">IF(OR($D$2="",$A298&gt;$G$2),"",IF($I298="借",INDEX(仕訳帳・設定!$AB$6:$AK$1000,$J298,9),INDEX(仕訳帳・設定!$AB$6:$AK$1000,$J298,6)))</f>
        <v/>
      </c>
      <c r="E298" s="88" t="str">
        <f aca="false">IF($A298&gt;$G$2,"",IF($I298="借",(INDEX(仕訳帳・設定!$AB$6:$AK$1000,$J298,7)),0))</f>
        <v/>
      </c>
      <c r="F298" s="88" t="str">
        <f aca="false">IF($A298&gt;$G$2,"",IF($I298="借",0,INDEX(仕訳帳・設定!$AB$6:$AK$1000,$J298,7)))</f>
        <v/>
      </c>
      <c r="G298" s="170" t="str">
        <f aca="false">IF($A298&gt;$G$2,"",IF($F$2="借方残",G297+E298-F298,G297+F298-E298))</f>
        <v/>
      </c>
      <c r="I298" s="106" t="str">
        <f aca="false">IF($A298&gt;$G$2,"",INDEX(仕訳帳・設定!$AQ$6:$AQ$1000,MATCH($A298,仕訳帳・設定!$AP$6:$AP$1000,0),1))</f>
        <v/>
      </c>
      <c r="J298" s="105" t="str">
        <f aca="false">IF($A298&gt;$G$2,"",MATCH($A298,仕訳帳・設定!$AP$6:$AP$1000))</f>
        <v/>
      </c>
    </row>
    <row r="299" customFormat="false" ht="12" hidden="false" customHeight="false" outlineLevel="0" collapsed="false">
      <c r="A299" s="52" t="n">
        <v>294</v>
      </c>
      <c r="B299" s="100" t="str">
        <f aca="false">IF($A299&gt;$G$2,"",INDEX(仕訳帳・設定!$AB$6:$AK$1000,$J299,1))</f>
        <v/>
      </c>
      <c r="C299" s="100" t="str">
        <f aca="false">IF(OR($D$2="",$A299&gt;$G$2),"",INDEX(仕訳帳・設定!$AB$6:$AK$1000,$J299,3)&amp;" "&amp;INDEX(仕訳帳・設定!$AB$6:$AK$1000,$J299,4))</f>
        <v/>
      </c>
      <c r="D299" s="169" t="str">
        <f aca="false">IF(OR($D$2="",$A299&gt;$G$2),"",IF($I299="借",INDEX(仕訳帳・設定!$AB$6:$AK$1000,$J299,9),INDEX(仕訳帳・設定!$AB$6:$AK$1000,$J299,6)))</f>
        <v/>
      </c>
      <c r="E299" s="88" t="str">
        <f aca="false">IF($A299&gt;$G$2,"",IF($I299="借",(INDEX(仕訳帳・設定!$AB$6:$AK$1000,$J299,7)),0))</f>
        <v/>
      </c>
      <c r="F299" s="88" t="str">
        <f aca="false">IF($A299&gt;$G$2,"",IF($I299="借",0,INDEX(仕訳帳・設定!$AB$6:$AK$1000,$J299,7)))</f>
        <v/>
      </c>
      <c r="G299" s="170" t="str">
        <f aca="false">IF($A299&gt;$G$2,"",IF($F$2="借方残",G298+E299-F299,G298+F299-E299))</f>
        <v/>
      </c>
      <c r="I299" s="106" t="str">
        <f aca="false">IF($A299&gt;$G$2,"",INDEX(仕訳帳・設定!$AQ$6:$AQ$1000,MATCH($A299,仕訳帳・設定!$AP$6:$AP$1000,0),1))</f>
        <v/>
      </c>
      <c r="J299" s="105" t="str">
        <f aca="false">IF($A299&gt;$G$2,"",MATCH($A299,仕訳帳・設定!$AP$6:$AP$1000))</f>
        <v/>
      </c>
    </row>
    <row r="300" customFormat="false" ht="12" hidden="false" customHeight="false" outlineLevel="0" collapsed="false">
      <c r="A300" s="52" t="n">
        <v>295</v>
      </c>
      <c r="B300" s="100" t="str">
        <f aca="false">IF($A300&gt;$G$2,"",INDEX(仕訳帳・設定!$AB$6:$AK$1000,$J300,1))</f>
        <v/>
      </c>
      <c r="C300" s="100" t="str">
        <f aca="false">IF(OR($D$2="",$A300&gt;$G$2),"",INDEX(仕訳帳・設定!$AB$6:$AK$1000,$J300,3)&amp;" "&amp;INDEX(仕訳帳・設定!$AB$6:$AK$1000,$J300,4))</f>
        <v/>
      </c>
      <c r="D300" s="169" t="str">
        <f aca="false">IF(OR($D$2="",$A300&gt;$G$2),"",IF($I300="借",INDEX(仕訳帳・設定!$AB$6:$AK$1000,$J300,9),INDEX(仕訳帳・設定!$AB$6:$AK$1000,$J300,6)))</f>
        <v/>
      </c>
      <c r="E300" s="88" t="str">
        <f aca="false">IF($A300&gt;$G$2,"",IF($I300="借",(INDEX(仕訳帳・設定!$AB$6:$AK$1000,$J300,7)),0))</f>
        <v/>
      </c>
      <c r="F300" s="88" t="str">
        <f aca="false">IF($A300&gt;$G$2,"",IF($I300="借",0,INDEX(仕訳帳・設定!$AB$6:$AK$1000,$J300,7)))</f>
        <v/>
      </c>
      <c r="G300" s="170" t="str">
        <f aca="false">IF($A300&gt;$G$2,"",IF($F$2="借方残",G299+E300-F300,G299+F300-E300))</f>
        <v/>
      </c>
      <c r="I300" s="106" t="str">
        <f aca="false">IF($A300&gt;$G$2,"",INDEX(仕訳帳・設定!$AQ$6:$AQ$1000,MATCH($A300,仕訳帳・設定!$AP$6:$AP$1000,0),1))</f>
        <v/>
      </c>
      <c r="J300" s="105" t="str">
        <f aca="false">IF($A300&gt;$G$2,"",MATCH($A300,仕訳帳・設定!$AP$6:$AP$1000))</f>
        <v/>
      </c>
    </row>
    <row r="301" customFormat="false" ht="12" hidden="false" customHeight="false" outlineLevel="0" collapsed="false">
      <c r="A301" s="52" t="n">
        <v>296</v>
      </c>
      <c r="B301" s="100" t="str">
        <f aca="false">IF($A301&gt;$G$2,"",INDEX(仕訳帳・設定!$AB$6:$AK$1000,$J301,1))</f>
        <v/>
      </c>
      <c r="C301" s="100" t="str">
        <f aca="false">IF(OR($D$2="",$A301&gt;$G$2),"",INDEX(仕訳帳・設定!$AB$6:$AK$1000,$J301,3)&amp;" "&amp;INDEX(仕訳帳・設定!$AB$6:$AK$1000,$J301,4))</f>
        <v/>
      </c>
      <c r="D301" s="169" t="str">
        <f aca="false">IF(OR($D$2="",$A301&gt;$G$2),"",IF($I301="借",INDEX(仕訳帳・設定!$AB$6:$AK$1000,$J301,9),INDEX(仕訳帳・設定!$AB$6:$AK$1000,$J301,6)))</f>
        <v/>
      </c>
      <c r="E301" s="88" t="str">
        <f aca="false">IF($A301&gt;$G$2,"",IF($I301="借",(INDEX(仕訳帳・設定!$AB$6:$AK$1000,$J301,7)),0))</f>
        <v/>
      </c>
      <c r="F301" s="88" t="str">
        <f aca="false">IF($A301&gt;$G$2,"",IF($I301="借",0,INDEX(仕訳帳・設定!$AB$6:$AK$1000,$J301,7)))</f>
        <v/>
      </c>
      <c r="G301" s="170" t="str">
        <f aca="false">IF($A301&gt;$G$2,"",IF($F$2="借方残",G300+E301-F301,G300+F301-E301))</f>
        <v/>
      </c>
      <c r="I301" s="106" t="str">
        <f aca="false">IF($A301&gt;$G$2,"",INDEX(仕訳帳・設定!$AQ$6:$AQ$1000,MATCH($A301,仕訳帳・設定!$AP$6:$AP$1000,0),1))</f>
        <v/>
      </c>
      <c r="J301" s="105" t="str">
        <f aca="false">IF($A301&gt;$G$2,"",MATCH($A301,仕訳帳・設定!$AP$6:$AP$1000))</f>
        <v/>
      </c>
    </row>
    <row r="302" customFormat="false" ht="12" hidden="false" customHeight="false" outlineLevel="0" collapsed="false">
      <c r="A302" s="52" t="n">
        <v>297</v>
      </c>
      <c r="B302" s="100" t="str">
        <f aca="false">IF($A302&gt;$G$2,"",INDEX(仕訳帳・設定!$AB$6:$AK$1000,$J302,1))</f>
        <v/>
      </c>
      <c r="C302" s="100" t="str">
        <f aca="false">IF(OR($D$2="",$A302&gt;$G$2),"",INDEX(仕訳帳・設定!$AB$6:$AK$1000,$J302,3)&amp;" "&amp;INDEX(仕訳帳・設定!$AB$6:$AK$1000,$J302,4))</f>
        <v/>
      </c>
      <c r="D302" s="169" t="str">
        <f aca="false">IF(OR($D$2="",$A302&gt;$G$2),"",IF($I302="借",INDEX(仕訳帳・設定!$AB$6:$AK$1000,$J302,9),INDEX(仕訳帳・設定!$AB$6:$AK$1000,$J302,6)))</f>
        <v/>
      </c>
      <c r="E302" s="88" t="str">
        <f aca="false">IF($A302&gt;$G$2,"",IF($I302="借",(INDEX(仕訳帳・設定!$AB$6:$AK$1000,$J302,7)),0))</f>
        <v/>
      </c>
      <c r="F302" s="88" t="str">
        <f aca="false">IF($A302&gt;$G$2,"",IF($I302="借",0,INDEX(仕訳帳・設定!$AB$6:$AK$1000,$J302,7)))</f>
        <v/>
      </c>
      <c r="G302" s="170" t="str">
        <f aca="false">IF($A302&gt;$G$2,"",IF($F$2="借方残",G301+E302-F302,G301+F302-E302))</f>
        <v/>
      </c>
      <c r="I302" s="106" t="str">
        <f aca="false">IF($A302&gt;$G$2,"",INDEX(仕訳帳・設定!$AQ$6:$AQ$1000,MATCH($A302,仕訳帳・設定!$AP$6:$AP$1000,0),1))</f>
        <v/>
      </c>
      <c r="J302" s="105" t="str">
        <f aca="false">IF($A302&gt;$G$2,"",MATCH($A302,仕訳帳・設定!$AP$6:$AP$1000))</f>
        <v/>
      </c>
    </row>
    <row r="303" customFormat="false" ht="12" hidden="false" customHeight="false" outlineLevel="0" collapsed="false">
      <c r="A303" s="52" t="n">
        <v>298</v>
      </c>
      <c r="B303" s="100" t="str">
        <f aca="false">IF($A303&gt;$G$2,"",INDEX(仕訳帳・設定!$AB$6:$AK$1000,$J303,1))</f>
        <v/>
      </c>
      <c r="C303" s="100" t="str">
        <f aca="false">IF(OR($D$2="",$A303&gt;$G$2),"",INDEX(仕訳帳・設定!$AB$6:$AK$1000,$J303,3)&amp;" "&amp;INDEX(仕訳帳・設定!$AB$6:$AK$1000,$J303,4))</f>
        <v/>
      </c>
      <c r="D303" s="169" t="str">
        <f aca="false">IF(OR($D$2="",$A303&gt;$G$2),"",IF($I303="借",INDEX(仕訳帳・設定!$AB$6:$AK$1000,$J303,9),INDEX(仕訳帳・設定!$AB$6:$AK$1000,$J303,6)))</f>
        <v/>
      </c>
      <c r="E303" s="88" t="str">
        <f aca="false">IF($A303&gt;$G$2,"",IF($I303="借",(INDEX(仕訳帳・設定!$AB$6:$AK$1000,$J303,7)),0))</f>
        <v/>
      </c>
      <c r="F303" s="88" t="str">
        <f aca="false">IF($A303&gt;$G$2,"",IF($I303="借",0,INDEX(仕訳帳・設定!$AB$6:$AK$1000,$J303,7)))</f>
        <v/>
      </c>
      <c r="G303" s="170" t="str">
        <f aca="false">IF($A303&gt;$G$2,"",IF($F$2="借方残",G302+E303-F303,G302+F303-E303))</f>
        <v/>
      </c>
      <c r="I303" s="106" t="str">
        <f aca="false">IF($A303&gt;$G$2,"",INDEX(仕訳帳・設定!$AQ$6:$AQ$1000,MATCH($A303,仕訳帳・設定!$AP$6:$AP$1000,0),1))</f>
        <v/>
      </c>
      <c r="J303" s="105" t="str">
        <f aca="false">IF($A303&gt;$G$2,"",MATCH($A303,仕訳帳・設定!$AP$6:$AP$1000))</f>
        <v/>
      </c>
    </row>
    <row r="304" customFormat="false" ht="12" hidden="false" customHeight="false" outlineLevel="0" collapsed="false">
      <c r="A304" s="52" t="n">
        <v>299</v>
      </c>
      <c r="B304" s="100" t="str">
        <f aca="false">IF($A304&gt;$G$2,"",INDEX(仕訳帳・設定!$AB$6:$AK$1000,$J304,1))</f>
        <v/>
      </c>
      <c r="C304" s="100" t="str">
        <f aca="false">IF(OR($D$2="",$A304&gt;$G$2),"",INDEX(仕訳帳・設定!$AB$6:$AK$1000,$J304,3)&amp;" "&amp;INDEX(仕訳帳・設定!$AB$6:$AK$1000,$J304,4))</f>
        <v/>
      </c>
      <c r="D304" s="169" t="str">
        <f aca="false">IF(OR($D$2="",$A304&gt;$G$2),"",IF($I304="借",INDEX(仕訳帳・設定!$AB$6:$AK$1000,$J304,9),INDEX(仕訳帳・設定!$AB$6:$AK$1000,$J304,6)))</f>
        <v/>
      </c>
      <c r="E304" s="88" t="str">
        <f aca="false">IF($A304&gt;$G$2,"",IF($I304="借",(INDEX(仕訳帳・設定!$AB$6:$AK$1000,$J304,7)),0))</f>
        <v/>
      </c>
      <c r="F304" s="88" t="str">
        <f aca="false">IF($A304&gt;$G$2,"",IF($I304="借",0,INDEX(仕訳帳・設定!$AB$6:$AK$1000,$J304,7)))</f>
        <v/>
      </c>
      <c r="G304" s="170" t="str">
        <f aca="false">IF($A304&gt;$G$2,"",IF($F$2="借方残",G303+E304-F304,G303+F304-E304))</f>
        <v/>
      </c>
      <c r="I304" s="106" t="str">
        <f aca="false">IF($A304&gt;$G$2,"",INDEX(仕訳帳・設定!$AQ$6:$AQ$1000,MATCH($A304,仕訳帳・設定!$AP$6:$AP$1000,0),1))</f>
        <v/>
      </c>
      <c r="J304" s="105" t="str">
        <f aca="false">IF($A304&gt;$G$2,"",MATCH($A304,仕訳帳・設定!$AP$6:$AP$1000))</f>
        <v/>
      </c>
    </row>
    <row r="305" customFormat="false" ht="12" hidden="false" customHeight="false" outlineLevel="0" collapsed="false">
      <c r="A305" s="52" t="n">
        <v>300</v>
      </c>
      <c r="B305" s="100" t="str">
        <f aca="false">IF($A305&gt;$G$2,"",INDEX(仕訳帳・設定!$AB$6:$AK$1000,$J305,1))</f>
        <v/>
      </c>
      <c r="C305" s="100" t="str">
        <f aca="false">IF(OR($D$2="",$A305&gt;$G$2),"",INDEX(仕訳帳・設定!$AB$6:$AK$1000,$J305,3)&amp;" "&amp;INDEX(仕訳帳・設定!$AB$6:$AK$1000,$J305,4))</f>
        <v/>
      </c>
      <c r="D305" s="169" t="str">
        <f aca="false">IF(OR($D$2="",$A305&gt;$G$2),"",IF($I305="借",INDEX(仕訳帳・設定!$AB$6:$AK$1000,$J305,9),INDEX(仕訳帳・設定!$AB$6:$AK$1000,$J305,6)))</f>
        <v/>
      </c>
      <c r="E305" s="88" t="str">
        <f aca="false">IF($A305&gt;$G$2,"",IF($I305="借",(INDEX(仕訳帳・設定!$AB$6:$AK$1000,$J305,7)),0))</f>
        <v/>
      </c>
      <c r="F305" s="88" t="str">
        <f aca="false">IF($A305&gt;$G$2,"",IF($I305="借",0,INDEX(仕訳帳・設定!$AB$6:$AK$1000,$J305,7)))</f>
        <v/>
      </c>
      <c r="G305" s="170" t="str">
        <f aca="false">IF($A305&gt;$G$2,"",IF($F$2="借方残",G304+E305-F305,G304+F305-E305))</f>
        <v/>
      </c>
      <c r="I305" s="106" t="str">
        <f aca="false">IF($A305&gt;$G$2,"",INDEX(仕訳帳・設定!$AQ$6:$AQ$1000,MATCH($A305,仕訳帳・設定!$AP$6:$AP$1000,0),1))</f>
        <v/>
      </c>
      <c r="J305" s="105" t="str">
        <f aca="false">IF($A305&gt;$G$2,"",MATCH($A305,仕訳帳・設定!$AP$6:$AP$1000))</f>
        <v/>
      </c>
    </row>
    <row r="306" customFormat="false" ht="12" hidden="false" customHeight="false" outlineLevel="0" collapsed="false">
      <c r="A306" s="52"/>
      <c r="K306" s="171" t="s">
        <v>292</v>
      </c>
    </row>
    <row r="307" customFormat="false" ht="12" hidden="false" customHeight="false" outlineLevel="0" collapsed="false">
      <c r="K307" s="147" t="s">
        <v>293</v>
      </c>
    </row>
    <row r="308" customFormat="false" ht="12" hidden="false" customHeight="false" outlineLevel="0" collapsed="false">
      <c r="K308" s="147" t="s">
        <v>294</v>
      </c>
    </row>
    <row r="309" customFormat="false" ht="12" hidden="false" customHeight="false" outlineLevel="0" collapsed="false">
      <c r="K309" s="147" t="s">
        <v>267</v>
      </c>
    </row>
  </sheetData>
  <conditionalFormatting sqref="B6:G305">
    <cfRule type="expression" priority="2" aboveAverage="0" equalAverage="0" bottom="0" percent="0" rank="0" text="" dxfId="960">
      <formula>MOD(ROW(),2)=0</formula>
    </cfRule>
  </conditionalFormatting>
  <dataValidations count="1">
    <dataValidation allowBlank="true" errorStyle="stop" operator="equal" showDropDown="false" showErrorMessage="true" showInputMessage="false" sqref="D2" type="list">
      <formula1>仕訳帳・設定!$L$5:$L$106</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26171875" defaultRowHeight="12" zeroHeight="false" outlineLevelRow="0" outlineLevelCol="0"/>
  <cols>
    <col collapsed="false" customWidth="true" hidden="false" outlineLevel="0" max="1" min="1" style="0" width="3.5"/>
    <col collapsed="false" customWidth="true" hidden="false" outlineLevel="0" max="2" min="2" style="0" width="3.9"/>
    <col collapsed="false" customWidth="true" hidden="false" outlineLevel="0" max="3" min="3" style="0" width="16.9"/>
    <col collapsed="false" customWidth="true" hidden="false" outlineLevel="0" max="4" min="4" style="0" width="3.9"/>
    <col collapsed="false" customWidth="true" hidden="false" outlineLevel="0" max="5" min="5" style="0" width="16.9"/>
    <col collapsed="false" customWidth="true" hidden="false" outlineLevel="0" max="6" min="6" style="0" width="3.5"/>
    <col collapsed="false" customWidth="true" hidden="false" outlineLevel="0" max="7" min="7" style="0" width="16.9"/>
    <col collapsed="false" customWidth="true" hidden="false" outlineLevel="0" max="8" min="8" style="0" width="4.1"/>
    <col collapsed="false" customWidth="true" hidden="false" outlineLevel="0" max="9" min="9" style="0" width="16.9"/>
    <col collapsed="false" customWidth="true" hidden="false" outlineLevel="0" max="10" min="10" style="0" width="3.9"/>
    <col collapsed="false" customWidth="true" hidden="false" outlineLevel="0" max="11" min="11" style="0" width="3.4"/>
    <col collapsed="false" customWidth="true" hidden="false" outlineLevel="0" max="12" min="12" style="0" width="14.1"/>
    <col collapsed="false" customWidth="true" hidden="false" outlineLevel="0" max="13" min="13" style="0" width="4.1"/>
    <col collapsed="false" customWidth="true" hidden="false" outlineLevel="0" max="14" min="14" style="0" width="16.9"/>
    <col collapsed="false" customWidth="true" hidden="false" outlineLevel="0" max="15" min="15" style="0" width="2.9"/>
    <col collapsed="false" customWidth="true" hidden="false" outlineLevel="0" max="257" min="16" style="0" width="12.7"/>
  </cols>
  <sheetData>
    <row r="1" customFormat="false" ht="7.5" hidden="false" customHeight="true" outlineLevel="0" collapsed="false">
      <c r="A1" s="172"/>
      <c r="B1" s="172"/>
      <c r="C1" s="172"/>
      <c r="D1" s="173"/>
      <c r="E1" s="172"/>
      <c r="F1" s="172"/>
      <c r="G1" s="172"/>
      <c r="H1" s="173"/>
      <c r="I1" s="172"/>
      <c r="J1" s="172"/>
      <c r="K1" s="172"/>
      <c r="L1" s="172"/>
      <c r="M1" s="172"/>
      <c r="N1" s="172"/>
      <c r="O1" s="172"/>
      <c r="P1" s="172"/>
    </row>
    <row r="2" customFormat="false" ht="22.5" hidden="false" customHeight="true" outlineLevel="0" collapsed="false">
      <c r="A2" s="172"/>
      <c r="B2" s="172"/>
      <c r="C2" s="174" t="s">
        <v>295</v>
      </c>
      <c r="D2" s="173"/>
      <c r="E2" s="172"/>
      <c r="F2" s="172"/>
      <c r="G2" s="172"/>
      <c r="H2" s="173"/>
      <c r="I2" s="172"/>
      <c r="J2" s="172"/>
      <c r="K2" s="172"/>
      <c r="L2" s="172"/>
      <c r="M2" s="172"/>
      <c r="N2" s="172"/>
      <c r="O2" s="172"/>
      <c r="P2" s="172" t="s">
        <v>296</v>
      </c>
    </row>
    <row r="3" customFormat="false" ht="14.25" hidden="false" customHeight="true" outlineLevel="0" collapsed="false">
      <c r="A3" s="172"/>
      <c r="B3" s="172"/>
      <c r="C3" s="172"/>
      <c r="D3" s="175" t="s">
        <v>297</v>
      </c>
      <c r="E3" s="176"/>
      <c r="F3" s="176"/>
      <c r="G3" s="176"/>
      <c r="H3" s="177" t="s">
        <v>298</v>
      </c>
      <c r="I3" s="176"/>
      <c r="J3" s="176"/>
      <c r="K3" s="178" t="s">
        <v>299</v>
      </c>
      <c r="L3" s="179" t="s">
        <v>300</v>
      </c>
      <c r="M3" s="180"/>
      <c r="N3" s="180"/>
      <c r="O3" s="172"/>
      <c r="P3" s="181"/>
    </row>
    <row r="4" customFormat="false" ht="14.25" hidden="false" customHeight="true" outlineLevel="0" collapsed="false">
      <c r="A4" s="172"/>
      <c r="B4" s="172"/>
      <c r="C4" s="172"/>
      <c r="D4" s="182" t="s">
        <v>301</v>
      </c>
      <c r="E4" s="183"/>
      <c r="F4" s="183"/>
      <c r="G4" s="183"/>
      <c r="H4" s="184" t="s">
        <v>302</v>
      </c>
      <c r="I4" s="185"/>
      <c r="J4" s="185"/>
      <c r="K4" s="178"/>
      <c r="L4" s="186" t="s">
        <v>303</v>
      </c>
      <c r="M4" s="187"/>
      <c r="N4" s="187"/>
      <c r="O4" s="172"/>
      <c r="P4" s="172"/>
    </row>
    <row r="5" customFormat="false" ht="14.25" hidden="false" customHeight="true" outlineLevel="0" collapsed="false">
      <c r="A5" s="172"/>
      <c r="B5" s="172"/>
      <c r="C5" s="172"/>
      <c r="D5" s="188" t="s">
        <v>304</v>
      </c>
      <c r="E5" s="189" t="s">
        <v>305</v>
      </c>
      <c r="F5" s="189"/>
      <c r="G5" s="189"/>
      <c r="H5" s="190" t="s">
        <v>306</v>
      </c>
      <c r="I5" s="191"/>
      <c r="J5" s="191"/>
      <c r="K5" s="178"/>
      <c r="L5" s="192" t="s">
        <v>307</v>
      </c>
      <c r="M5" s="193"/>
      <c r="N5" s="193"/>
      <c r="O5" s="172"/>
      <c r="P5" s="172"/>
    </row>
    <row r="6" customFormat="false" ht="7.5" hidden="false" customHeight="true" outlineLevel="0" collapsed="false">
      <c r="A6" s="172"/>
      <c r="B6" s="172"/>
      <c r="C6" s="172"/>
      <c r="D6" s="173"/>
      <c r="E6" s="172"/>
      <c r="F6" s="172"/>
      <c r="G6" s="172"/>
      <c r="H6" s="173"/>
      <c r="I6" s="172"/>
      <c r="J6" s="172"/>
      <c r="K6" s="172"/>
      <c r="L6" s="172"/>
      <c r="M6" s="172"/>
      <c r="N6" s="172"/>
      <c r="O6" s="172"/>
      <c r="P6" s="172"/>
    </row>
    <row r="7" customFormat="false" ht="16.5" hidden="false" customHeight="true" outlineLevel="0" collapsed="false">
      <c r="A7" s="172"/>
      <c r="B7" s="194" t="s">
        <v>308</v>
      </c>
      <c r="C7" s="194"/>
      <c r="D7" s="194"/>
      <c r="E7" s="194"/>
      <c r="F7" s="194"/>
      <c r="G7" s="194"/>
      <c r="H7" s="194"/>
      <c r="I7" s="194"/>
      <c r="J7" s="172"/>
      <c r="K7" s="172"/>
      <c r="L7" s="172"/>
      <c r="M7" s="172"/>
      <c r="N7" s="172"/>
      <c r="O7" s="172"/>
      <c r="P7" s="172"/>
    </row>
    <row r="8" customFormat="false" ht="16.5" hidden="false" customHeight="true" outlineLevel="0" collapsed="false">
      <c r="A8" s="172"/>
      <c r="B8" s="195" t="s">
        <v>309</v>
      </c>
      <c r="C8" s="195"/>
      <c r="D8" s="195"/>
      <c r="E8" s="196" t="s">
        <v>310</v>
      </c>
      <c r="F8" s="195" t="s">
        <v>309</v>
      </c>
      <c r="G8" s="195"/>
      <c r="H8" s="195"/>
      <c r="I8" s="197" t="s">
        <v>310</v>
      </c>
      <c r="J8" s="198" t="s">
        <v>309</v>
      </c>
      <c r="K8" s="198"/>
      <c r="L8" s="198"/>
      <c r="M8" s="198"/>
      <c r="N8" s="199" t="s">
        <v>310</v>
      </c>
      <c r="O8" s="172"/>
      <c r="P8" s="172"/>
    </row>
    <row r="9" customFormat="false" ht="16.5" hidden="false" customHeight="true" outlineLevel="0" collapsed="false">
      <c r="A9" s="172"/>
      <c r="B9" s="200" t="s">
        <v>311</v>
      </c>
      <c r="C9" s="201" t="str">
        <f aca="false">仕訳帳・設定!C58</f>
        <v>販売金額</v>
      </c>
      <c r="D9" s="201" t="s">
        <v>312</v>
      </c>
      <c r="E9" s="202" t="n">
        <f aca="false">仕訳帳・設定!J58+仕訳帳・設定!J59+仕訳帳・設定!J60+仕訳帳・設定!J61</f>
        <v>0</v>
      </c>
      <c r="F9" s="203" t="s">
        <v>313</v>
      </c>
      <c r="G9" s="201" t="str">
        <f aca="false">仕訳帳・設定!C78</f>
        <v>作業用衣料費</v>
      </c>
      <c r="H9" s="201" t="s">
        <v>314</v>
      </c>
      <c r="I9" s="202" t="n">
        <f aca="false">仕訳帳・設定!I78</f>
        <v>0</v>
      </c>
      <c r="J9" s="204" t="str">
        <f aca="false">仕訳帳・設定!C96</f>
        <v>－　差引金額　－</v>
      </c>
      <c r="K9" s="204"/>
      <c r="L9" s="204"/>
      <c r="M9" s="205" t="s">
        <v>315</v>
      </c>
      <c r="N9" s="206" t="n">
        <f aca="false">仕訳帳・設定!I96</f>
        <v>0</v>
      </c>
      <c r="O9" s="172"/>
      <c r="P9" s="172"/>
    </row>
    <row r="10" customFormat="false" ht="16.5" hidden="false" customHeight="true" outlineLevel="0" collapsed="false">
      <c r="A10" s="172"/>
      <c r="B10" s="200"/>
      <c r="C10" s="201" t="str">
        <f aca="false">仕訳帳・設定!C62</f>
        <v>家事・事業消費</v>
      </c>
      <c r="D10" s="201" t="s">
        <v>316</v>
      </c>
      <c r="E10" s="202" t="n">
        <f aca="false">仕訳帳・設定!J62</f>
        <v>0</v>
      </c>
      <c r="F10" s="203"/>
      <c r="G10" s="201" t="str">
        <f aca="false">仕訳帳・設定!C79</f>
        <v>農業共済掛金</v>
      </c>
      <c r="H10" s="201" t="s">
        <v>317</v>
      </c>
      <c r="I10" s="202" t="n">
        <f aca="false">仕訳帳・設定!I79</f>
        <v>0</v>
      </c>
      <c r="J10" s="204"/>
      <c r="K10" s="204"/>
      <c r="L10" s="204"/>
      <c r="M10" s="205"/>
      <c r="N10" s="206"/>
      <c r="O10" s="172"/>
      <c r="P10" s="172"/>
    </row>
    <row r="11" customFormat="false" ht="16.5" hidden="false" customHeight="true" outlineLevel="0" collapsed="false">
      <c r="A11" s="172"/>
      <c r="B11" s="200"/>
      <c r="C11" s="201" t="str">
        <f aca="false">仕訳帳・設定!C63</f>
        <v>雑　収　入</v>
      </c>
      <c r="D11" s="207" t="s">
        <v>318</v>
      </c>
      <c r="E11" s="202" t="n">
        <f aca="false">仕訳帳・設定!J63</f>
        <v>0</v>
      </c>
      <c r="F11" s="203"/>
      <c r="G11" s="201" t="str">
        <f aca="false">仕訳帳・設定!C80</f>
        <v>減価償却費</v>
      </c>
      <c r="H11" s="201" t="s">
        <v>319</v>
      </c>
      <c r="I11" s="202" t="n">
        <f aca="false">仕訳帳・設定!I80</f>
        <v>0</v>
      </c>
      <c r="J11" s="208" t="s">
        <v>320</v>
      </c>
      <c r="K11" s="209" t="s">
        <v>321</v>
      </c>
      <c r="L11" s="210" t="str">
        <f aca="false">仕訳帳・設定!C97</f>
        <v>貸倒引当金繰戻</v>
      </c>
      <c r="M11" s="211" t="s">
        <v>322</v>
      </c>
      <c r="N11" s="212" t="n">
        <f aca="false">仕訳帳・設定!J97</f>
        <v>0</v>
      </c>
      <c r="O11" s="172"/>
      <c r="P11" s="172"/>
    </row>
    <row r="12" customFormat="false" ht="16.5" hidden="false" customHeight="true" outlineLevel="0" collapsed="false">
      <c r="A12" s="172"/>
      <c r="B12" s="200"/>
      <c r="C12" s="201" t="str">
        <f aca="false">仕訳帳・設定!C64</f>
        <v>－　小　計　－</v>
      </c>
      <c r="D12" s="207" t="s">
        <v>323</v>
      </c>
      <c r="E12" s="202" t="n">
        <f aca="false">仕訳帳・設定!J64</f>
        <v>0</v>
      </c>
      <c r="F12" s="203"/>
      <c r="G12" s="201" t="str">
        <f aca="false">仕訳帳・設定!C81</f>
        <v>荷造運賃手数料</v>
      </c>
      <c r="H12" s="201" t="s">
        <v>324</v>
      </c>
      <c r="I12" s="202" t="n">
        <f aca="false">仕訳帳・設定!I81</f>
        <v>0</v>
      </c>
      <c r="J12" s="208"/>
      <c r="K12" s="209"/>
      <c r="L12" s="213" t="str">
        <f aca="false">仕訳帳・設定!C98</f>
        <v>準備金取崩</v>
      </c>
      <c r="M12" s="201" t="s">
        <v>325</v>
      </c>
      <c r="N12" s="202" t="n">
        <f aca="false">仕訳帳・設定!J98</f>
        <v>0</v>
      </c>
      <c r="O12" s="172"/>
      <c r="P12" s="172"/>
    </row>
    <row r="13" customFormat="false" ht="16.5" hidden="false" customHeight="true" outlineLevel="0" collapsed="false">
      <c r="A13" s="172"/>
      <c r="B13" s="200"/>
      <c r="C13" s="201" t="str">
        <f aca="false">仕訳帳・設定!C65</f>
        <v>期首農産物</v>
      </c>
      <c r="D13" s="207" t="s">
        <v>326</v>
      </c>
      <c r="E13" s="202" t="n">
        <f aca="false">仕訳帳・設定!J65</f>
        <v>0</v>
      </c>
      <c r="F13" s="203"/>
      <c r="G13" s="201" t="str">
        <f aca="false">仕訳帳・設定!C82</f>
        <v>雇人費</v>
      </c>
      <c r="H13" s="201" t="s">
        <v>327</v>
      </c>
      <c r="I13" s="202" t="n">
        <f aca="false">仕訳帳・設定!I82</f>
        <v>0</v>
      </c>
      <c r="J13" s="208"/>
      <c r="K13" s="209"/>
      <c r="L13" s="213" t="str">
        <f aca="false">仕訳帳・設定!C99</f>
        <v>繰戻額３</v>
      </c>
      <c r="M13" s="201" t="s">
        <v>328</v>
      </c>
      <c r="N13" s="202" t="n">
        <f aca="false">仕訳帳・設定!J99</f>
        <v>0</v>
      </c>
      <c r="O13" s="172"/>
      <c r="P13" s="172"/>
    </row>
    <row r="14" customFormat="false" ht="16.5" hidden="false" customHeight="true" outlineLevel="0" collapsed="false">
      <c r="A14" s="172"/>
      <c r="B14" s="200"/>
      <c r="C14" s="201" t="str">
        <f aca="false">仕訳帳・設定!C66</f>
        <v>期末農産物</v>
      </c>
      <c r="D14" s="207" t="s">
        <v>329</v>
      </c>
      <c r="E14" s="202" t="n">
        <f aca="false">仕訳帳・設定!J66</f>
        <v>0</v>
      </c>
      <c r="F14" s="203"/>
      <c r="G14" s="201" t="str">
        <f aca="false">仕訳帳・設定!C83</f>
        <v>利子割引料</v>
      </c>
      <c r="H14" s="201" t="s">
        <v>330</v>
      </c>
      <c r="I14" s="202" t="n">
        <f aca="false">仕訳帳・設定!I83</f>
        <v>0</v>
      </c>
      <c r="J14" s="208"/>
      <c r="K14" s="209"/>
      <c r="L14" s="214" t="str">
        <f aca="false">仕訳帳・設定!C100</f>
        <v>－　繰戻計　－</v>
      </c>
      <c r="M14" s="215" t="s">
        <v>331</v>
      </c>
      <c r="N14" s="216" t="n">
        <f aca="false">仕訳帳・設定!J100</f>
        <v>0</v>
      </c>
      <c r="O14" s="172"/>
      <c r="P14" s="172"/>
    </row>
    <row r="15" customFormat="false" ht="16.5" hidden="false" customHeight="true" outlineLevel="0" collapsed="false">
      <c r="A15" s="172"/>
      <c r="B15" s="200"/>
      <c r="C15" s="217" t="str">
        <f aca="false">仕訳帳・設定!C67</f>
        <v>－　収入計　－</v>
      </c>
      <c r="D15" s="205" t="s">
        <v>332</v>
      </c>
      <c r="E15" s="206" t="n">
        <f aca="false">仕訳帳・設定!J67</f>
        <v>0</v>
      </c>
      <c r="F15" s="203"/>
      <c r="G15" s="201" t="str">
        <f aca="false">仕訳帳・設定!C84</f>
        <v>地代・賃借料</v>
      </c>
      <c r="H15" s="201" t="s">
        <v>333</v>
      </c>
      <c r="I15" s="202" t="n">
        <f aca="false">仕訳帳・設定!I84</f>
        <v>0</v>
      </c>
      <c r="J15" s="208"/>
      <c r="K15" s="209" t="s">
        <v>334</v>
      </c>
      <c r="L15" s="211" t="str">
        <f aca="false">仕訳帳・設定!C101</f>
        <v>専従者給与</v>
      </c>
      <c r="M15" s="211" t="s">
        <v>335</v>
      </c>
      <c r="N15" s="212" t="n">
        <f aca="false">仕訳帳・設定!I101</f>
        <v>0</v>
      </c>
      <c r="O15" s="172"/>
      <c r="P15" s="172"/>
    </row>
    <row r="16" customFormat="false" ht="16.5" hidden="false" customHeight="true" outlineLevel="0" collapsed="false">
      <c r="A16" s="172"/>
      <c r="B16" s="200"/>
      <c r="C16" s="217" t="str">
        <f aca="false">仕訳帳・設定!C68</f>
        <v>租税公課</v>
      </c>
      <c r="D16" s="205"/>
      <c r="E16" s="206" t="n">
        <f aca="false">仕訳帳・設定!J68</f>
        <v>0</v>
      </c>
      <c r="F16" s="203"/>
      <c r="G16" s="201" t="str">
        <f aca="false">仕訳帳・設定!C85</f>
        <v>土地改良費</v>
      </c>
      <c r="H16" s="201" t="s">
        <v>336</v>
      </c>
      <c r="I16" s="202" t="n">
        <f aca="false">仕訳帳・設定!I85</f>
        <v>0</v>
      </c>
      <c r="J16" s="208"/>
      <c r="K16" s="209"/>
      <c r="L16" s="201" t="str">
        <f aca="false">仕訳帳・設定!C102</f>
        <v>貸倒引当金繰入</v>
      </c>
      <c r="M16" s="201" t="s">
        <v>337</v>
      </c>
      <c r="N16" s="202" t="n">
        <f aca="false">仕訳帳・設定!I102</f>
        <v>0</v>
      </c>
      <c r="O16" s="172"/>
      <c r="P16" s="172"/>
    </row>
    <row r="17" customFormat="false" ht="16.5" hidden="false" customHeight="true" outlineLevel="0" collapsed="false">
      <c r="A17" s="172"/>
      <c r="B17" s="218" t="s">
        <v>313</v>
      </c>
      <c r="C17" s="219" t="str">
        <f aca="false">仕訳帳・設定!C68</f>
        <v>租税公課</v>
      </c>
      <c r="D17" s="219" t="s">
        <v>338</v>
      </c>
      <c r="E17" s="220" t="n">
        <f aca="false">仕訳帳・設定!I68</f>
        <v>0</v>
      </c>
      <c r="F17" s="203"/>
      <c r="G17" s="201" t="str">
        <f aca="false">仕訳帳・設定!C86</f>
        <v>営農管理費</v>
      </c>
      <c r="H17" s="201" t="s">
        <v>339</v>
      </c>
      <c r="I17" s="202" t="n">
        <f aca="false">仕訳帳・設定!I86</f>
        <v>0</v>
      </c>
      <c r="J17" s="208"/>
      <c r="K17" s="209"/>
      <c r="L17" s="213" t="str">
        <f aca="false">仕訳帳・設定!C103</f>
        <v>準備金積立</v>
      </c>
      <c r="M17" s="201" t="s">
        <v>340</v>
      </c>
      <c r="N17" s="202" t="n">
        <f aca="false">仕訳帳・設定!I103</f>
        <v>0</v>
      </c>
      <c r="O17" s="172"/>
      <c r="P17" s="172"/>
    </row>
    <row r="18" customFormat="false" ht="16.5" hidden="false" customHeight="true" outlineLevel="0" collapsed="false">
      <c r="A18" s="172"/>
      <c r="B18" s="218"/>
      <c r="C18" s="201" t="str">
        <f aca="false">仕訳帳・設定!C69</f>
        <v>種　苗　費</v>
      </c>
      <c r="D18" s="201" t="s">
        <v>341</v>
      </c>
      <c r="E18" s="202" t="n">
        <f aca="false">仕訳帳・設定!I69</f>
        <v>0</v>
      </c>
      <c r="F18" s="203"/>
      <c r="G18" s="213" t="str">
        <f aca="false">仕訳帳・設定!C87</f>
        <v>固定資産圧縮損</v>
      </c>
      <c r="H18" s="201" t="s">
        <v>342</v>
      </c>
      <c r="I18" s="202" t="n">
        <f aca="false">仕訳帳・設定!I87</f>
        <v>0</v>
      </c>
      <c r="J18" s="208"/>
      <c r="K18" s="209"/>
      <c r="L18" s="213" t="str">
        <f aca="false">仕訳帳・設定!C104</f>
        <v>繰戻額４</v>
      </c>
      <c r="M18" s="201" t="s">
        <v>343</v>
      </c>
      <c r="N18" s="202" t="n">
        <f aca="false">仕訳帳・設定!I104</f>
        <v>0</v>
      </c>
      <c r="O18" s="172"/>
      <c r="P18" s="172"/>
    </row>
    <row r="19" customFormat="false" ht="16.5" hidden="false" customHeight="true" outlineLevel="0" collapsed="false">
      <c r="A19" s="172"/>
      <c r="B19" s="218"/>
      <c r="C19" s="201" t="str">
        <f aca="false">仕訳帳・設定!C70</f>
        <v>素　畜　費</v>
      </c>
      <c r="D19" s="201" t="s">
        <v>344</v>
      </c>
      <c r="E19" s="202" t="n">
        <f aca="false">仕訳帳・設定!I70</f>
        <v>0</v>
      </c>
      <c r="F19" s="203"/>
      <c r="G19" s="213" t="str">
        <f aca="false">仕訳帳・設定!C88</f>
        <v>空欄</v>
      </c>
      <c r="H19" s="201" t="s">
        <v>345</v>
      </c>
      <c r="I19" s="202" t="n">
        <f aca="false">仕訳帳・設定!I88</f>
        <v>0</v>
      </c>
      <c r="J19" s="208"/>
      <c r="K19" s="209"/>
      <c r="L19" s="221" t="str">
        <f aca="false">仕訳帳・設定!C105</f>
        <v>－　繰入計　－</v>
      </c>
      <c r="M19" s="207" t="s">
        <v>346</v>
      </c>
      <c r="N19" s="222" t="n">
        <f aca="false">仕訳帳・設定!I105</f>
        <v>0</v>
      </c>
      <c r="O19" s="172"/>
      <c r="P19" s="172"/>
    </row>
    <row r="20" customFormat="false" ht="16.5" hidden="false" customHeight="true" outlineLevel="0" collapsed="false">
      <c r="A20" s="172"/>
      <c r="B20" s="218"/>
      <c r="C20" s="201" t="str">
        <f aca="false">仕訳帳・設定!C71</f>
        <v>肥　料　費</v>
      </c>
      <c r="D20" s="201" t="s">
        <v>347</v>
      </c>
      <c r="E20" s="202" t="n">
        <f aca="false">仕訳帳・設定!I71</f>
        <v>0</v>
      </c>
      <c r="F20" s="203"/>
      <c r="G20" s="213" t="str">
        <f aca="false">仕訳帳・設定!C89</f>
        <v>空欄</v>
      </c>
      <c r="H20" s="201" t="s">
        <v>348</v>
      </c>
      <c r="I20" s="202" t="n">
        <f aca="false">仕訳帳・設定!I89</f>
        <v>0</v>
      </c>
      <c r="J20" s="223" t="str">
        <f aca="false">仕訳帳・設定!C106</f>
        <v>青色申告控除前の所得金額</v>
      </c>
      <c r="K20" s="223"/>
      <c r="L20" s="223"/>
      <c r="M20" s="205" t="s">
        <v>349</v>
      </c>
      <c r="N20" s="224" t="n">
        <f aca="false">仕訳帳・設定!I106</f>
        <v>0</v>
      </c>
      <c r="O20" s="172"/>
      <c r="P20" s="172"/>
    </row>
    <row r="21" customFormat="false" ht="16.5" hidden="false" customHeight="true" outlineLevel="0" collapsed="false">
      <c r="A21" s="172"/>
      <c r="B21" s="218"/>
      <c r="C21" s="201" t="str">
        <f aca="false">仕訳帳・設定!C72</f>
        <v>飼　料　費</v>
      </c>
      <c r="D21" s="201" t="s">
        <v>350</v>
      </c>
      <c r="E21" s="202" t="n">
        <f aca="false">仕訳帳・設定!I72</f>
        <v>0</v>
      </c>
      <c r="F21" s="203"/>
      <c r="G21" s="201" t="str">
        <f aca="false">仕訳帳・設定!C90</f>
        <v>雑　　　費</v>
      </c>
      <c r="H21" s="201" t="s">
        <v>351</v>
      </c>
      <c r="I21" s="202" t="n">
        <f aca="false">仕訳帳・設定!I90</f>
        <v>0</v>
      </c>
      <c r="J21" s="225" t="str">
        <f aca="false">仕訳帳・設定!C108</f>
        <v>青色申告特別控除額</v>
      </c>
      <c r="K21" s="225"/>
      <c r="L21" s="225"/>
      <c r="M21" s="226" t="s">
        <v>352</v>
      </c>
      <c r="N21" s="224" t="n">
        <f aca="false">仕訳帳・設定!I108</f>
        <v>0</v>
      </c>
      <c r="O21" s="172"/>
      <c r="P21" s="227"/>
    </row>
    <row r="22" customFormat="false" ht="16.5" hidden="false" customHeight="true" outlineLevel="0" collapsed="false">
      <c r="A22" s="172"/>
      <c r="B22" s="218"/>
      <c r="C22" s="201" t="str">
        <f aca="false">仕訳帳・設定!C73</f>
        <v>農　具　費</v>
      </c>
      <c r="D22" s="201" t="s">
        <v>353</v>
      </c>
      <c r="E22" s="202" t="n">
        <f aca="false">仕訳帳・設定!I73</f>
        <v>0</v>
      </c>
      <c r="F22" s="203"/>
      <c r="G22" s="201" t="str">
        <f aca="false">仕訳帳・設定!C91</f>
        <v>－　小　計　－</v>
      </c>
      <c r="H22" s="201" t="s">
        <v>354</v>
      </c>
      <c r="I22" s="202" t="n">
        <f aca="false">仕訳帳・設定!I91</f>
        <v>0</v>
      </c>
      <c r="J22" s="228" t="str">
        <f aca="false">仕訳帳・設定!C109</f>
        <v>所得金額</v>
      </c>
      <c r="K22" s="228"/>
      <c r="L22" s="228"/>
      <c r="M22" s="205" t="s">
        <v>355</v>
      </c>
      <c r="N22" s="229" t="n">
        <f aca="false">仕訳帳・設定!I109</f>
        <v>0</v>
      </c>
      <c r="O22" s="172"/>
      <c r="P22" s="172"/>
    </row>
    <row r="23" customFormat="false" ht="16.5" hidden="false" customHeight="true" outlineLevel="0" collapsed="false">
      <c r="A23" s="172"/>
      <c r="B23" s="218"/>
      <c r="C23" s="201" t="str">
        <f aca="false">仕訳帳・設定!C74</f>
        <v>農薬衛生費</v>
      </c>
      <c r="D23" s="201" t="s">
        <v>356</v>
      </c>
      <c r="E23" s="202" t="n">
        <f aca="false">仕訳帳・設定!I74</f>
        <v>0</v>
      </c>
      <c r="F23" s="203"/>
      <c r="G23" s="230" t="str">
        <f aca="false">仕訳帳・設定!C92</f>
        <v>期首農産物外</v>
      </c>
      <c r="H23" s="201" t="s">
        <v>357</v>
      </c>
      <c r="I23" s="202" t="n">
        <f aca="false">仕訳帳・設定!I92</f>
        <v>0</v>
      </c>
      <c r="J23" s="228"/>
      <c r="K23" s="228"/>
      <c r="L23" s="228"/>
      <c r="M23" s="205"/>
      <c r="N23" s="229"/>
      <c r="O23" s="172"/>
      <c r="P23" s="172"/>
    </row>
    <row r="24" customFormat="false" ht="16.5" hidden="false" customHeight="true" outlineLevel="0" collapsed="false">
      <c r="A24" s="172"/>
      <c r="B24" s="218"/>
      <c r="C24" s="207" t="str">
        <f aca="false">仕訳帳・設定!C75</f>
        <v>諸材料費</v>
      </c>
      <c r="D24" s="207" t="s">
        <v>358</v>
      </c>
      <c r="E24" s="222" t="n">
        <f aca="false">仕訳帳・設定!I75</f>
        <v>0</v>
      </c>
      <c r="F24" s="203"/>
      <c r="G24" s="230" t="str">
        <f aca="false">仕訳帳・設定!C93</f>
        <v>期末農産物外</v>
      </c>
      <c r="H24" s="201" t="s">
        <v>359</v>
      </c>
      <c r="I24" s="202" t="n">
        <f aca="false">仕訳帳・設定!I93</f>
        <v>0</v>
      </c>
      <c r="J24" s="231" t="str">
        <f aca="false">仕訳帳・設定!C110</f>
        <v>肉用牛特例適用金額</v>
      </c>
      <c r="K24" s="231"/>
      <c r="L24" s="231"/>
      <c r="M24" s="231"/>
      <c r="N24" s="232" t="n">
        <f aca="false">仕訳帳・設定!I110</f>
        <v>0</v>
      </c>
      <c r="O24" s="172"/>
      <c r="P24" s="172"/>
    </row>
    <row r="25" customFormat="false" ht="16.5" hidden="false" customHeight="true" outlineLevel="0" collapsed="false">
      <c r="A25" s="172"/>
      <c r="B25" s="218"/>
      <c r="C25" s="207" t="str">
        <f aca="false">仕訳帳・設定!C76</f>
        <v>修　繕　費</v>
      </c>
      <c r="D25" s="207" t="s">
        <v>360</v>
      </c>
      <c r="E25" s="222" t="n">
        <f aca="false">仕訳帳・設定!I76</f>
        <v>0</v>
      </c>
      <c r="F25" s="233"/>
      <c r="G25" s="234" t="str">
        <f aca="false">仕訳帳・設定!C94</f>
        <v>経費から引く育成費用</v>
      </c>
      <c r="H25" s="207" t="s">
        <v>361</v>
      </c>
      <c r="I25" s="222" t="n">
        <f aca="false">仕訳帳・設定!I94</f>
        <v>0</v>
      </c>
      <c r="J25" s="235"/>
      <c r="K25" s="236"/>
      <c r="L25" s="237"/>
      <c r="M25" s="236"/>
      <c r="N25" s="238"/>
      <c r="O25" s="172"/>
      <c r="P25" s="172"/>
    </row>
    <row r="26" customFormat="false" ht="16.5" hidden="false" customHeight="true" outlineLevel="0" collapsed="false">
      <c r="A26" s="172"/>
      <c r="B26" s="218"/>
      <c r="C26" s="215" t="str">
        <f aca="false">仕訳帳・設定!C77</f>
        <v>動力光熱費</v>
      </c>
      <c r="D26" s="215" t="s">
        <v>362</v>
      </c>
      <c r="E26" s="216" t="n">
        <f aca="false">仕訳帳・設定!I77</f>
        <v>0</v>
      </c>
      <c r="F26" s="239"/>
      <c r="G26" s="240" t="str">
        <f aca="false">仕訳帳・設定!C95</f>
        <v>－　経費計　－</v>
      </c>
      <c r="H26" s="226" t="s">
        <v>363</v>
      </c>
      <c r="I26" s="224" t="n">
        <f aca="false">仕訳帳・設定!I95</f>
        <v>0</v>
      </c>
      <c r="J26" s="241"/>
      <c r="K26" s="242"/>
      <c r="L26" s="243" t="s">
        <v>364</v>
      </c>
      <c r="M26" s="244"/>
      <c r="N26" s="245"/>
      <c r="O26" s="172"/>
      <c r="P26" s="172"/>
    </row>
    <row r="27" customFormat="false" ht="14.25" hidden="false" customHeight="true" outlineLevel="0" collapsed="false"/>
  </sheetData>
  <mergeCells count="32">
    <mergeCell ref="E3:G3"/>
    <mergeCell ref="I3:J3"/>
    <mergeCell ref="K3:K5"/>
    <mergeCell ref="M3:N3"/>
    <mergeCell ref="E4:G4"/>
    <mergeCell ref="I4:J4"/>
    <mergeCell ref="M4:N4"/>
    <mergeCell ref="E5:G5"/>
    <mergeCell ref="I5:J5"/>
    <mergeCell ref="M5:N5"/>
    <mergeCell ref="B7:I7"/>
    <mergeCell ref="B8:D8"/>
    <mergeCell ref="F8:H8"/>
    <mergeCell ref="J8:M8"/>
    <mergeCell ref="B9:B16"/>
    <mergeCell ref="F9:F24"/>
    <mergeCell ref="J9:L10"/>
    <mergeCell ref="M9:M10"/>
    <mergeCell ref="N9:N10"/>
    <mergeCell ref="J11:J19"/>
    <mergeCell ref="K11:K14"/>
    <mergeCell ref="C15:C16"/>
    <mergeCell ref="D15:D16"/>
    <mergeCell ref="E15:E16"/>
    <mergeCell ref="K15:K19"/>
    <mergeCell ref="B17:B26"/>
    <mergeCell ref="J20:L20"/>
    <mergeCell ref="J21:L21"/>
    <mergeCell ref="J22:L23"/>
    <mergeCell ref="M22:M23"/>
    <mergeCell ref="N22:N23"/>
    <mergeCell ref="J24:M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26171875" defaultRowHeight="12" zeroHeight="false" outlineLevelRow="0" outlineLevelCol="0"/>
  <cols>
    <col collapsed="false" customWidth="true" hidden="false" outlineLevel="0" max="1" min="1" style="0" width="4.7"/>
    <col collapsed="false" customWidth="true" hidden="false" outlineLevel="0" max="7" min="2" style="0" width="16.9"/>
    <col collapsed="false" customWidth="true" hidden="false" outlineLevel="0" max="8" min="8" style="0" width="4.1"/>
  </cols>
  <sheetData>
    <row r="1" customFormat="false" ht="7.5" hidden="false" customHeight="true" outlineLevel="0" collapsed="false"/>
    <row r="2" customFormat="false" ht="15" hidden="false" customHeight="true" outlineLevel="0" collapsed="false">
      <c r="B2" s="246" t="s">
        <v>365</v>
      </c>
      <c r="C2" s="246"/>
      <c r="D2" s="246"/>
      <c r="E2" s="246"/>
      <c r="F2" s="246"/>
      <c r="G2" s="246"/>
      <c r="I2" s="172" t="s">
        <v>296</v>
      </c>
    </row>
    <row r="3" customFormat="false" ht="8.25" hidden="false" customHeight="true" outlineLevel="0" collapsed="false"/>
    <row r="4" customFormat="false" ht="14.25" hidden="false" customHeight="true" outlineLevel="0" collapsed="false">
      <c r="B4" s="247" t="s">
        <v>366</v>
      </c>
      <c r="C4" s="247"/>
      <c r="D4" s="247"/>
      <c r="E4" s="248" t="s">
        <v>367</v>
      </c>
      <c r="F4" s="248"/>
      <c r="G4" s="248"/>
      <c r="I4" s="249"/>
    </row>
    <row r="5" customFormat="false" ht="14.25" hidden="false" customHeight="true" outlineLevel="0" collapsed="false">
      <c r="B5" s="201" t="s">
        <v>309</v>
      </c>
      <c r="C5" s="201" t="s">
        <v>368</v>
      </c>
      <c r="D5" s="247" t="s">
        <v>369</v>
      </c>
      <c r="E5" s="248" t="s">
        <v>309</v>
      </c>
      <c r="F5" s="201" t="s">
        <v>368</v>
      </c>
      <c r="G5" s="201" t="s">
        <v>369</v>
      </c>
    </row>
    <row r="6" customFormat="false" ht="14.25" hidden="false" customHeight="true" outlineLevel="0" collapsed="false">
      <c r="A6" s="250" t="n">
        <v>1</v>
      </c>
      <c r="B6" s="230" t="str">
        <f aca="false">仕訳帳・設定!C5</f>
        <v>現　　　金</v>
      </c>
      <c r="C6" s="251" t="n">
        <f aca="false">仕訳帳・設定!E5</f>
        <v>0</v>
      </c>
      <c r="D6" s="251" t="n">
        <f aca="false">仕訳帳・設定!I5</f>
        <v>0</v>
      </c>
      <c r="E6" s="248" t="str">
        <f aca="false">仕訳帳・設定!C41</f>
        <v>買　掛　金</v>
      </c>
      <c r="F6" s="251" t="n">
        <f aca="false">仕訳帳・設定!F41+仕訳帳・設定!F42+仕訳帳・設定!F43++仕訳帳・設定!F44</f>
        <v>0</v>
      </c>
      <c r="G6" s="251" t="n">
        <f aca="false">仕訳帳・設定!J41+仕訳帳・設定!J42+仕訳帳・設定!J43+仕訳帳・設定!J44</f>
        <v>0</v>
      </c>
    </row>
    <row r="7" customFormat="false" ht="14.25" hidden="false" customHeight="true" outlineLevel="0" collapsed="false">
      <c r="A7" s="250" t="n">
        <v>2</v>
      </c>
      <c r="B7" s="230" t="str">
        <f aca="false">仕訳帳・設定!C6</f>
        <v>普通預金</v>
      </c>
      <c r="C7" s="251" t="n">
        <f aca="false">仕訳帳・設定!E6+仕訳帳・設定!E7+仕訳帳・設定!E8</f>
        <v>0</v>
      </c>
      <c r="D7" s="251" t="n">
        <f aca="false">仕訳帳・設定!I6+仕訳帳・設定!I7+仕訳帳・設定!I8</f>
        <v>0</v>
      </c>
      <c r="E7" s="248" t="str">
        <f aca="false">仕訳帳・設定!C45</f>
        <v>借　入　金</v>
      </c>
      <c r="F7" s="251" t="n">
        <f aca="false">仕訳帳・設定!F45+仕訳帳・設定!F46+仕訳帳・設定!F47++仕訳帳・設定!F48</f>
        <v>0</v>
      </c>
      <c r="G7" s="251" t="n">
        <f aca="false">仕訳帳・設定!J45+仕訳帳・設定!J46+仕訳帳・設定!J47+仕訳帳・設定!J48</f>
        <v>0</v>
      </c>
    </row>
    <row r="8" customFormat="false" ht="14.25" hidden="false" customHeight="true" outlineLevel="0" collapsed="false">
      <c r="A8" s="250" t="n">
        <v>3</v>
      </c>
      <c r="B8" s="230" t="str">
        <f aca="false">仕訳帳・設定!C9</f>
        <v>定期預金</v>
      </c>
      <c r="C8" s="251" t="n">
        <f aca="false">仕訳帳・設定!E9</f>
        <v>0</v>
      </c>
      <c r="D8" s="251" t="n">
        <f aca="false">仕訳帳・設定!I9</f>
        <v>0</v>
      </c>
      <c r="E8" s="248" t="str">
        <f aca="false">仕訳帳・設定!C49</f>
        <v>未　払　金</v>
      </c>
      <c r="F8" s="251" t="n">
        <f aca="false">仕訳帳・設定!F49</f>
        <v>0</v>
      </c>
      <c r="G8" s="251" t="n">
        <f aca="false">仕訳帳・設定!J49</f>
        <v>0</v>
      </c>
    </row>
    <row r="9" customFormat="false" ht="14.25" hidden="false" customHeight="true" outlineLevel="0" collapsed="false">
      <c r="A9" s="250" t="n">
        <v>4</v>
      </c>
      <c r="B9" s="230" t="str">
        <f aca="false">仕訳帳・設定!C10</f>
        <v>その他の預金</v>
      </c>
      <c r="C9" s="251" t="n">
        <f aca="false">仕訳帳・設定!E10</f>
        <v>0</v>
      </c>
      <c r="D9" s="251" t="n">
        <f aca="false">仕訳帳・設定!I10</f>
        <v>0</v>
      </c>
      <c r="E9" s="248" t="str">
        <f aca="false">仕訳帳・設定!C50</f>
        <v>前　受　金</v>
      </c>
      <c r="F9" s="251" t="n">
        <f aca="false">仕訳帳・設定!F50</f>
        <v>0</v>
      </c>
      <c r="G9" s="251" t="n">
        <f aca="false">仕訳帳・設定!J50</f>
        <v>0</v>
      </c>
    </row>
    <row r="10" customFormat="false" ht="14.25" hidden="false" customHeight="true" outlineLevel="0" collapsed="false">
      <c r="A10" s="250" t="n">
        <v>5</v>
      </c>
      <c r="B10" s="230" t="str">
        <f aca="false">仕訳帳・設定!C11</f>
        <v>売　掛　金</v>
      </c>
      <c r="C10" s="251" t="n">
        <f aca="false">仕訳帳・設定!E11+仕訳帳・設定!E12+仕訳帳・設定!E13</f>
        <v>0</v>
      </c>
      <c r="D10" s="251" t="n">
        <f aca="false">仕訳帳・設定!I11+仕訳帳・設定!I12+仕訳帳・設定!I13</f>
        <v>0</v>
      </c>
      <c r="E10" s="248" t="str">
        <f aca="false">仕訳帳・設定!C51</f>
        <v>預　り　金</v>
      </c>
      <c r="F10" s="251" t="n">
        <f aca="false">仕訳帳・設定!F51</f>
        <v>0</v>
      </c>
      <c r="G10" s="251" t="n">
        <f aca="false">仕訳帳・設定!J51</f>
        <v>0</v>
      </c>
    </row>
    <row r="11" customFormat="false" ht="14.25" hidden="false" customHeight="true" outlineLevel="0" collapsed="false">
      <c r="A11" s="250" t="n">
        <v>6</v>
      </c>
      <c r="B11" s="230" t="str">
        <f aca="false">仕訳帳・設定!C14</f>
        <v>未　収　金</v>
      </c>
      <c r="C11" s="251" t="n">
        <f aca="false">仕訳帳・設定!E14</f>
        <v>0</v>
      </c>
      <c r="D11" s="251" t="n">
        <f aca="false">仕訳帳・設定!I14</f>
        <v>0</v>
      </c>
      <c r="E11" s="252" t="str">
        <f aca="false">仕訳帳・設定!C52</f>
        <v>空欄</v>
      </c>
      <c r="F11" s="251" t="n">
        <f aca="false">仕訳帳・設定!F52</f>
        <v>0</v>
      </c>
      <c r="G11" s="251" t="n">
        <f aca="false">仕訳帳・設定!J52</f>
        <v>0</v>
      </c>
    </row>
    <row r="12" customFormat="false" ht="14.25" hidden="false" customHeight="true" outlineLevel="0" collapsed="false">
      <c r="A12" s="250" t="n">
        <v>7</v>
      </c>
      <c r="B12" s="230" t="str">
        <f aca="false">仕訳帳・設定!C15</f>
        <v>有価証券</v>
      </c>
      <c r="C12" s="251" t="n">
        <f aca="false">仕訳帳・設定!E15</f>
        <v>0</v>
      </c>
      <c r="D12" s="251" t="n">
        <f aca="false">仕訳帳・設定!I15</f>
        <v>0</v>
      </c>
      <c r="E12" s="253"/>
      <c r="F12" s="251"/>
      <c r="G12" s="251"/>
    </row>
    <row r="13" customFormat="false" ht="14.25" hidden="false" customHeight="true" outlineLevel="0" collapsed="false">
      <c r="A13" s="250" t="n">
        <v>8</v>
      </c>
      <c r="B13" s="230" t="str">
        <f aca="false">仕訳帳・設定!C16</f>
        <v>農産物等</v>
      </c>
      <c r="C13" s="251" t="n">
        <f aca="false">仕訳帳・設定!E16</f>
        <v>0</v>
      </c>
      <c r="D13" s="251" t="n">
        <f aca="false">仕訳帳・設定!I16</f>
        <v>0</v>
      </c>
      <c r="E13" s="253"/>
      <c r="F13" s="251"/>
      <c r="G13" s="251"/>
    </row>
    <row r="14" customFormat="false" ht="14.25" hidden="false" customHeight="true" outlineLevel="0" collapsed="false">
      <c r="A14" s="250" t="n">
        <v>9</v>
      </c>
      <c r="B14" s="230" t="str">
        <f aca="false">仕訳帳・設定!C17</f>
        <v>未収穫農産物等</v>
      </c>
      <c r="C14" s="251" t="n">
        <f aca="false">仕訳帳・設定!E17</f>
        <v>0</v>
      </c>
      <c r="D14" s="251" t="n">
        <f aca="false">仕訳帳・設定!I17</f>
        <v>0</v>
      </c>
      <c r="E14" s="253"/>
      <c r="F14" s="251"/>
      <c r="G14" s="251"/>
    </row>
    <row r="15" customFormat="false" ht="14.25" hidden="false" customHeight="true" outlineLevel="0" collapsed="false">
      <c r="A15" s="250" t="n">
        <v>10</v>
      </c>
      <c r="B15" s="230" t="str">
        <f aca="false">仕訳帳・設定!C18</f>
        <v>育成中の生物</v>
      </c>
      <c r="C15" s="251" t="n">
        <f aca="false">仕訳帳・設定!E18</f>
        <v>0</v>
      </c>
      <c r="D15" s="251" t="n">
        <f aca="false">仕訳帳・設定!I18</f>
        <v>0</v>
      </c>
      <c r="E15" s="253"/>
      <c r="F15" s="251"/>
      <c r="G15" s="251"/>
    </row>
    <row r="16" customFormat="false" ht="14.25" hidden="false" customHeight="true" outlineLevel="0" collapsed="false">
      <c r="A16" s="250" t="n">
        <v>11</v>
      </c>
      <c r="B16" s="230" t="str">
        <f aca="false">仕訳帳・設定!C19</f>
        <v>肥料その他貯蔵品</v>
      </c>
      <c r="C16" s="251" t="n">
        <f aca="false">仕訳帳・設定!E19</f>
        <v>0</v>
      </c>
      <c r="D16" s="251" t="n">
        <f aca="false">仕訳帳・設定!I19</f>
        <v>0</v>
      </c>
      <c r="E16" s="253"/>
      <c r="F16" s="251"/>
      <c r="G16" s="251"/>
    </row>
    <row r="17" customFormat="false" ht="14.25" hidden="false" customHeight="true" outlineLevel="0" collapsed="false">
      <c r="A17" s="250" t="n">
        <v>12</v>
      </c>
      <c r="B17" s="230" t="str">
        <f aca="false">仕訳帳・設定!C20</f>
        <v>前　払　金</v>
      </c>
      <c r="C17" s="251" t="n">
        <f aca="false">仕訳帳・設定!E20</f>
        <v>0</v>
      </c>
      <c r="D17" s="251" t="n">
        <f aca="false">仕訳帳・設定!I20</f>
        <v>0</v>
      </c>
      <c r="E17" s="248"/>
      <c r="F17" s="251"/>
      <c r="G17" s="251"/>
    </row>
    <row r="18" customFormat="false" ht="14.25" hidden="false" customHeight="true" outlineLevel="0" collapsed="false">
      <c r="A18" s="250" t="n">
        <v>13</v>
      </c>
      <c r="B18" s="230" t="str">
        <f aca="false">仕訳帳・設定!C21</f>
        <v>貸　付　金</v>
      </c>
      <c r="C18" s="251" t="n">
        <f aca="false">仕訳帳・設定!E21</f>
        <v>0</v>
      </c>
      <c r="D18" s="251" t="n">
        <f aca="false">仕訳帳・設定!I21</f>
        <v>0</v>
      </c>
      <c r="E18" s="254"/>
      <c r="F18" s="251"/>
      <c r="G18" s="251"/>
    </row>
    <row r="19" customFormat="false" ht="14.25" hidden="false" customHeight="true" outlineLevel="0" collapsed="false">
      <c r="A19" s="250" t="n">
        <v>14</v>
      </c>
      <c r="B19" s="230" t="str">
        <f aca="false">仕訳帳・設定!C22</f>
        <v>建物・構築物</v>
      </c>
      <c r="C19" s="251" t="n">
        <f aca="false">仕訳帳・設定!E22</f>
        <v>0</v>
      </c>
      <c r="D19" s="251" t="n">
        <f aca="false">仕訳帳・設定!I22</f>
        <v>0</v>
      </c>
      <c r="E19" s="255" t="str">
        <f aca="false">仕訳帳・設定!C53</f>
        <v>貸倒引当金</v>
      </c>
      <c r="F19" s="251" t="n">
        <f aca="false">仕訳帳・設定!F53</f>
        <v>0</v>
      </c>
      <c r="G19" s="251" t="n">
        <f aca="false">仕訳帳・設定!J53</f>
        <v>0</v>
      </c>
    </row>
    <row r="20" customFormat="false" ht="14.25" hidden="false" customHeight="true" outlineLevel="0" collapsed="false">
      <c r="A20" s="250" t="n">
        <v>15</v>
      </c>
      <c r="B20" s="230" t="str">
        <f aca="false">仕訳帳・設定!C23</f>
        <v>農機具等</v>
      </c>
      <c r="C20" s="251" t="n">
        <f aca="false">仕訳帳・設定!E23</f>
        <v>0</v>
      </c>
      <c r="D20" s="251" t="n">
        <f aca="false">仕訳帳・設定!I23</f>
        <v>0</v>
      </c>
      <c r="E20" s="256" t="str">
        <f aca="false">仕訳帳・設定!C54</f>
        <v>農業経営基盤強化準備金</v>
      </c>
      <c r="F20" s="251" t="n">
        <f aca="false">仕訳帳・設定!F54</f>
        <v>0</v>
      </c>
      <c r="G20" s="251" t="n">
        <f aca="false">仕訳帳・設定!J54</f>
        <v>0</v>
      </c>
    </row>
    <row r="21" customFormat="false" ht="14.25" hidden="false" customHeight="true" outlineLevel="0" collapsed="false">
      <c r="A21" s="250" t="n">
        <v>16</v>
      </c>
      <c r="B21" s="230" t="str">
        <f aca="false">仕訳帳・設定!C24</f>
        <v>果樹・牛馬等</v>
      </c>
      <c r="C21" s="251" t="n">
        <f aca="false">仕訳帳・設定!E24</f>
        <v>0</v>
      </c>
      <c r="D21" s="251" t="n">
        <f aca="false">仕訳帳・設定!I24</f>
        <v>0</v>
      </c>
      <c r="E21" s="254"/>
      <c r="F21" s="251"/>
      <c r="G21" s="251"/>
    </row>
    <row r="22" customFormat="false" ht="14.25" hidden="false" customHeight="true" outlineLevel="0" collapsed="false">
      <c r="A22" s="250" t="n">
        <v>17</v>
      </c>
      <c r="B22" s="230" t="str">
        <f aca="false">仕訳帳・設定!C25</f>
        <v>土　　　地</v>
      </c>
      <c r="C22" s="251" t="n">
        <f aca="false">仕訳帳・設定!E25</f>
        <v>0</v>
      </c>
      <c r="D22" s="251" t="n">
        <f aca="false">仕訳帳・設定!I25</f>
        <v>0</v>
      </c>
      <c r="E22" s="254"/>
      <c r="F22" s="251"/>
      <c r="G22" s="251"/>
    </row>
    <row r="23" customFormat="false" ht="14.25" hidden="false" customHeight="true" outlineLevel="0" collapsed="false">
      <c r="A23" s="250" t="n">
        <v>18</v>
      </c>
      <c r="B23" s="230" t="str">
        <f aca="false">仕訳帳・設定!C26</f>
        <v>土地改良事業負担金</v>
      </c>
      <c r="C23" s="251" t="n">
        <f aca="false">仕訳帳・設定!E26</f>
        <v>0</v>
      </c>
      <c r="D23" s="251" t="n">
        <f aca="false">仕訳帳・設定!I26</f>
        <v>0</v>
      </c>
      <c r="E23" s="254"/>
      <c r="F23" s="251"/>
      <c r="G23" s="251"/>
    </row>
    <row r="24" customFormat="false" ht="14.25" hidden="false" customHeight="true" outlineLevel="0" collapsed="false">
      <c r="A24" s="250" t="n">
        <v>19</v>
      </c>
      <c r="B24" s="230" t="str">
        <f aca="false">仕訳帳・設定!C27</f>
        <v>経営安定積立金</v>
      </c>
      <c r="C24" s="251" t="n">
        <f aca="false">仕訳帳・設定!E27</f>
        <v>0</v>
      </c>
      <c r="D24" s="251" t="n">
        <f aca="false">仕訳帳・設定!I27</f>
        <v>0</v>
      </c>
      <c r="E24" s="254"/>
      <c r="F24" s="251"/>
      <c r="G24" s="251"/>
    </row>
    <row r="25" customFormat="false" ht="14.25" hidden="false" customHeight="true" outlineLevel="0" collapsed="false">
      <c r="A25" s="250" t="n">
        <v>20</v>
      </c>
      <c r="B25" s="230" t="str">
        <f aca="false">仕訳帳・設定!C28</f>
        <v>出　資　金</v>
      </c>
      <c r="C25" s="251" t="n">
        <f aca="false">仕訳帳・設定!E28</f>
        <v>0</v>
      </c>
      <c r="D25" s="251" t="n">
        <f aca="false">仕訳帳・設定!I28</f>
        <v>0</v>
      </c>
      <c r="E25" s="254"/>
      <c r="F25" s="251"/>
      <c r="G25" s="251"/>
    </row>
    <row r="26" customFormat="false" ht="14.25" hidden="false" customHeight="true" outlineLevel="0" collapsed="false">
      <c r="A26" s="250" t="n">
        <v>21</v>
      </c>
      <c r="B26" s="257" t="str">
        <f aca="false">仕訳帳・設定!C29</f>
        <v>空欄</v>
      </c>
      <c r="C26" s="251" t="n">
        <f aca="false">仕訳帳・設定!E29</f>
        <v>0</v>
      </c>
      <c r="D26" s="251" t="n">
        <f aca="false">仕訳帳・設定!I29</f>
        <v>0</v>
      </c>
      <c r="E26" s="248"/>
      <c r="F26" s="251"/>
      <c r="G26" s="251"/>
    </row>
    <row r="27" customFormat="false" ht="14.25" hidden="false" customHeight="true" outlineLevel="0" collapsed="false">
      <c r="A27" s="250" t="n">
        <v>22</v>
      </c>
      <c r="B27" s="257" t="str">
        <f aca="false">仕訳帳・設定!C30</f>
        <v>空欄</v>
      </c>
      <c r="C27" s="251" t="n">
        <f aca="false">仕訳帳・設定!E30</f>
        <v>0</v>
      </c>
      <c r="D27" s="251" t="n">
        <f aca="false">仕訳帳・設定!I30</f>
        <v>0</v>
      </c>
      <c r="E27" s="248" t="str">
        <f aca="false">仕訳帳・設定!C55</f>
        <v>事業主借</v>
      </c>
      <c r="F27" s="251"/>
      <c r="G27" s="251" t="n">
        <f aca="false">仕訳帳・設定!J55</f>
        <v>0</v>
      </c>
    </row>
    <row r="28" customFormat="false" ht="14.25" hidden="false" customHeight="true" outlineLevel="0" collapsed="false">
      <c r="A28" s="250" t="n">
        <v>23</v>
      </c>
      <c r="B28" s="257" t="str">
        <f aca="false">仕訳帳・設定!C31</f>
        <v>空欄</v>
      </c>
      <c r="C28" s="251" t="n">
        <f aca="false">仕訳帳・設定!E31</f>
        <v>0</v>
      </c>
      <c r="D28" s="251" t="n">
        <f aca="false">仕訳帳・設定!I31</f>
        <v>0</v>
      </c>
      <c r="E28" s="248" t="str">
        <f aca="false">仕訳帳・設定!C56</f>
        <v>元入金</v>
      </c>
      <c r="F28" s="258" t="n">
        <f aca="false">仕訳帳・設定!F56</f>
        <v>0</v>
      </c>
      <c r="G28" s="251" t="n">
        <f aca="false">仕訳帳・設定!J56</f>
        <v>0</v>
      </c>
    </row>
    <row r="29" customFormat="false" ht="14.25" hidden="false" customHeight="true" outlineLevel="0" collapsed="false">
      <c r="A29" s="250" t="n">
        <v>24</v>
      </c>
      <c r="B29" s="230" t="str">
        <f aca="false">仕訳帳・設定!C32</f>
        <v>事業主貸</v>
      </c>
      <c r="C29" s="251"/>
      <c r="D29" s="251" t="n">
        <f aca="false">仕訳帳・設定!I32+仕訳帳・設定!I33+仕訳帳・設定!I34+仕訳帳・設定!I35+仕訳帳・設定!I36+仕訳帳・設定!I37+仕訳帳・設定!I38+仕訳帳・設定!I39+仕訳帳・設定!I40</f>
        <v>0</v>
      </c>
      <c r="E29" s="259" t="str">
        <f aca="false">仕訳帳・設定!C106</f>
        <v>青色申告控除前の所得金額</v>
      </c>
      <c r="F29" s="251"/>
      <c r="G29" s="251" t="n">
        <f aca="false">仕訳帳・設定!I106</f>
        <v>0</v>
      </c>
    </row>
    <row r="30" customFormat="false" ht="14.25" hidden="false" customHeight="true" outlineLevel="0" collapsed="false">
      <c r="B30" s="201" t="s">
        <v>370</v>
      </c>
      <c r="C30" s="251" t="n">
        <f aca="false">SUM(C6:C29)</f>
        <v>0</v>
      </c>
      <c r="D30" s="251" t="n">
        <f aca="false">SUM(D6:D29)</f>
        <v>0</v>
      </c>
      <c r="E30" s="248" t="s">
        <v>370</v>
      </c>
      <c r="F30" s="251" t="n">
        <f aca="false">SUM(F6:F29)</f>
        <v>0</v>
      </c>
      <c r="G30" s="251" t="n">
        <f aca="false">SUM(G6:G29)</f>
        <v>0</v>
      </c>
    </row>
  </sheetData>
  <mergeCells count="3">
    <mergeCell ref="B2:G2"/>
    <mergeCell ref="B4:D4"/>
    <mergeCell ref="E4:G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6F9D4"/>
    <pageSetUpPr fitToPage="false"/>
  </sheetPr>
  <dimension ref="A1:K33"/>
  <sheetViews>
    <sheetView showFormulas="false" showGridLines="true" showRowColHeaders="true" showZeros="true" rightToLeft="false" tabSelected="false" showOutlineSymbols="true" defaultGridColor="true" view="normal" topLeftCell="B6" colorId="64" zoomScale="100" zoomScaleNormal="100" zoomScalePageLayoutView="100" workbookViewId="0">
      <selection pane="topLeft" activeCell="F39" activeCellId="0" sqref="F39"/>
    </sheetView>
  </sheetViews>
  <sheetFormatPr defaultColWidth="12.26171875" defaultRowHeight="12" zeroHeight="false" outlineLevelRow="0" outlineLevelCol="0"/>
  <cols>
    <col collapsed="false" customWidth="true" hidden="false" outlineLevel="0" max="1" min="1" style="0" width="3.2"/>
    <col collapsed="false" customWidth="true" hidden="false" outlineLevel="0" max="2" min="2" style="0" width="28.2"/>
    <col collapsed="false" customWidth="true" hidden="false" outlineLevel="0" max="3" min="3" style="0" width="11.4"/>
    <col collapsed="false" customWidth="true" hidden="false" outlineLevel="0" max="6" min="6" style="0" width="9.2"/>
    <col collapsed="false" customWidth="true" hidden="false" outlineLevel="0" max="7" min="7" style="0" width="8.9"/>
    <col collapsed="false" customWidth="true" hidden="false" outlineLevel="0" max="9" min="8" style="0" width="11.9"/>
    <col collapsed="false" customWidth="true" hidden="false" outlineLevel="0" max="10" min="10" style="0" width="3.9"/>
    <col collapsed="false" customWidth="true" hidden="false" outlineLevel="0" max="1024" min="1024" style="0" width="12.8"/>
  </cols>
  <sheetData>
    <row r="1" customFormat="false" ht="12" hidden="false" customHeight="false" outlineLevel="0" collapsed="false">
      <c r="F1" s="29"/>
    </row>
    <row r="2" customFormat="false" ht="25.5" hidden="false" customHeight="true" outlineLevel="0" collapsed="false">
      <c r="B2" s="0" t="s">
        <v>371</v>
      </c>
      <c r="F2" s="260" t="s">
        <v>372</v>
      </c>
      <c r="G2" s="260"/>
      <c r="H2" s="260"/>
      <c r="I2" s="260"/>
      <c r="J2" s="260"/>
    </row>
    <row r="3" customFormat="false" ht="12" hidden="false" customHeight="false" outlineLevel="0" collapsed="false">
      <c r="H3" s="261" t="s">
        <v>373</v>
      </c>
      <c r="I3" s="261" t="s">
        <v>373</v>
      </c>
    </row>
    <row r="4" customFormat="false" ht="18.75" hidden="false" customHeight="true" outlineLevel="0" collapsed="false">
      <c r="B4" s="262" t="s">
        <v>374</v>
      </c>
      <c r="C4" s="263" t="s">
        <v>375</v>
      </c>
      <c r="D4" s="263" t="s">
        <v>376</v>
      </c>
      <c r="E4" s="264" t="s">
        <v>377</v>
      </c>
      <c r="F4" s="265" t="s">
        <v>378</v>
      </c>
      <c r="G4" s="266" t="s">
        <v>379</v>
      </c>
      <c r="H4" s="267" t="s">
        <v>380</v>
      </c>
      <c r="I4" s="267" t="s">
        <v>381</v>
      </c>
      <c r="J4" s="268" t="s">
        <v>382</v>
      </c>
      <c r="K4" s="269"/>
    </row>
    <row r="5" customFormat="false" ht="18.75" hidden="false" customHeight="false" outlineLevel="0" collapsed="false">
      <c r="B5" s="270" t="s">
        <v>383</v>
      </c>
      <c r="C5" s="271" t="s">
        <v>384</v>
      </c>
      <c r="D5" s="272" t="s">
        <v>385</v>
      </c>
      <c r="E5" s="273" t="s">
        <v>386</v>
      </c>
      <c r="F5" s="274" t="s">
        <v>387</v>
      </c>
      <c r="G5" s="275" t="s">
        <v>388</v>
      </c>
      <c r="H5" s="267"/>
      <c r="I5" s="267"/>
      <c r="J5" s="268"/>
    </row>
    <row r="6" customFormat="false" ht="13.5" hidden="false" customHeight="true" outlineLevel="0" collapsed="false">
      <c r="A6" s="276" t="n">
        <v>1</v>
      </c>
      <c r="B6" s="277"/>
      <c r="C6" s="278"/>
      <c r="D6" s="279" t="n">
        <v>810000</v>
      </c>
      <c r="E6" s="279" t="n">
        <v>592920</v>
      </c>
      <c r="F6" s="280" t="n">
        <v>12</v>
      </c>
      <c r="G6" s="281" t="s">
        <v>389</v>
      </c>
      <c r="H6" s="282"/>
      <c r="I6" s="282"/>
      <c r="J6" s="283"/>
    </row>
    <row r="7" customFormat="false" ht="13.5" hidden="false" customHeight="true" outlineLevel="0" collapsed="false">
      <c r="B7" s="284" t="s">
        <v>132</v>
      </c>
      <c r="C7" s="285" t="n">
        <v>15</v>
      </c>
      <c r="D7" s="286"/>
      <c r="E7" s="286" t="n">
        <f aca="false">D6</f>
        <v>810000</v>
      </c>
      <c r="F7" s="287" t="n">
        <v>100</v>
      </c>
      <c r="G7" s="288" t="n">
        <v>0.067</v>
      </c>
      <c r="H7" s="289" t="n">
        <f aca="false">(IF(E7*G7*(F6/12)&gt;=E6,IF(E6&lt;&gt;0,E6-1,ROUNDUP(E7*G7*(F6/12),0)),ROUNDUP(E7*G7*(F6/12),0)))*F7/100</f>
        <v>54270</v>
      </c>
      <c r="I7" s="289" t="n">
        <f aca="false">IF(E6&lt;&gt;0,E6-H7,D6-H7)</f>
        <v>538650</v>
      </c>
      <c r="J7" s="290"/>
    </row>
    <row r="8" customFormat="false" ht="13.5" hidden="false" customHeight="true" outlineLevel="0" collapsed="false">
      <c r="A8" s="276" t="n">
        <v>2</v>
      </c>
      <c r="B8" s="291"/>
      <c r="C8" s="292"/>
      <c r="D8" s="293" t="n">
        <v>3100000</v>
      </c>
      <c r="E8" s="293" t="n">
        <v>1770100</v>
      </c>
      <c r="F8" s="294" t="n">
        <v>12</v>
      </c>
      <c r="G8" s="295" t="s">
        <v>389</v>
      </c>
      <c r="H8" s="296"/>
      <c r="I8" s="296"/>
      <c r="J8" s="297"/>
    </row>
    <row r="9" customFormat="false" ht="13.5" hidden="false" customHeight="true" outlineLevel="0" collapsed="false">
      <c r="B9" s="298" t="s">
        <v>135</v>
      </c>
      <c r="C9" s="299" t="n">
        <v>7</v>
      </c>
      <c r="D9" s="300"/>
      <c r="E9" s="300" t="n">
        <f aca="false">D8</f>
        <v>3100000</v>
      </c>
      <c r="F9" s="301" t="n">
        <v>100</v>
      </c>
      <c r="G9" s="302" t="n">
        <v>0.143</v>
      </c>
      <c r="H9" s="303" t="n">
        <f aca="false">(IF(E9*G9*(F8/12)&gt;=E8,IF(E8&lt;&gt;0,E8-1,ROUNDUP(E9*G9*(F8/12),0)),ROUNDUP(E9*G9*(F8/12),0)))*F9/100</f>
        <v>443300</v>
      </c>
      <c r="I9" s="303" t="n">
        <f aca="false">IF(E8&lt;&gt;0,E8-H9,D8-H9)</f>
        <v>1326800</v>
      </c>
      <c r="J9" s="304"/>
    </row>
    <row r="10" customFormat="false" ht="13.5" hidden="false" customHeight="true" outlineLevel="0" collapsed="false">
      <c r="A10" s="276" t="n">
        <v>3</v>
      </c>
      <c r="B10" s="277"/>
      <c r="C10" s="278"/>
      <c r="D10" s="279" t="n">
        <v>1250000</v>
      </c>
      <c r="E10" s="279" t="n">
        <v>312500</v>
      </c>
      <c r="F10" s="280" t="n">
        <v>12</v>
      </c>
      <c r="G10" s="281" t="s">
        <v>389</v>
      </c>
      <c r="H10" s="282"/>
      <c r="I10" s="282"/>
      <c r="J10" s="283"/>
    </row>
    <row r="11" customFormat="false" ht="13.5" hidden="false" customHeight="true" outlineLevel="0" collapsed="false">
      <c r="B11" s="284" t="s">
        <v>135</v>
      </c>
      <c r="C11" s="285" t="n">
        <v>4</v>
      </c>
      <c r="D11" s="286"/>
      <c r="E11" s="286" t="n">
        <f aca="false">D10</f>
        <v>1250000</v>
      </c>
      <c r="F11" s="287" t="n">
        <v>100</v>
      </c>
      <c r="G11" s="288" t="n">
        <v>0.25</v>
      </c>
      <c r="H11" s="289" t="n">
        <f aca="false">(IF(E11*G11*(F10/12)&gt;=E10,IF(E10&lt;&gt;0,E10-1,ROUNDUP(E11*G11*(F10/12),0)),ROUNDUP(E11*G11*(F10/12),0)))*F11/100</f>
        <v>312499</v>
      </c>
      <c r="I11" s="289" t="n">
        <f aca="false">IF(E10&lt;&gt;0,E10-H11,D10-H11)</f>
        <v>1</v>
      </c>
      <c r="J11" s="290"/>
    </row>
    <row r="12" customFormat="false" ht="13.5" hidden="false" customHeight="true" outlineLevel="0" collapsed="false">
      <c r="A12" s="276" t="n">
        <v>4</v>
      </c>
      <c r="B12" s="291" t="s">
        <v>390</v>
      </c>
      <c r="C12" s="292"/>
      <c r="D12" s="293" t="n">
        <v>1650000</v>
      </c>
      <c r="E12" s="293"/>
      <c r="F12" s="294" t="n">
        <v>4</v>
      </c>
      <c r="G12" s="295" t="s">
        <v>389</v>
      </c>
      <c r="H12" s="296"/>
      <c r="I12" s="296"/>
      <c r="J12" s="297"/>
    </row>
    <row r="13" customFormat="false" ht="13.5" hidden="false" customHeight="true" outlineLevel="0" collapsed="false">
      <c r="B13" s="298" t="s">
        <v>132</v>
      </c>
      <c r="C13" s="299" t="n">
        <v>14</v>
      </c>
      <c r="D13" s="300"/>
      <c r="E13" s="300" t="n">
        <f aca="false">D12</f>
        <v>1650000</v>
      </c>
      <c r="F13" s="301" t="n">
        <v>100</v>
      </c>
      <c r="G13" s="302" t="n">
        <v>0.072</v>
      </c>
      <c r="H13" s="303" t="n">
        <f aca="false">(IF(E13*G13*(F12/12)&gt;=E12,IF(E12&lt;&gt;0,E12-1,ROUNDUP(E13*G13*(F12/12),0)),ROUNDUP(E13*G13*(F12/12),0)))*F13/100</f>
        <v>39600</v>
      </c>
      <c r="I13" s="303" t="n">
        <f aca="false">IF(E12&lt;&gt;0,E12-H13,D12-H13)</f>
        <v>1610400</v>
      </c>
      <c r="J13" s="304"/>
    </row>
    <row r="14" customFormat="false" ht="13.5" hidden="false" customHeight="true" outlineLevel="0" collapsed="false">
      <c r="A14" s="276" t="n">
        <v>5</v>
      </c>
      <c r="B14" s="277" t="s">
        <v>391</v>
      </c>
      <c r="C14" s="278"/>
      <c r="D14" s="279" t="n">
        <f aca="false">2970000-1350000</f>
        <v>1620000</v>
      </c>
      <c r="E14" s="279"/>
      <c r="F14" s="280" t="n">
        <v>3</v>
      </c>
      <c r="G14" s="281" t="s">
        <v>389</v>
      </c>
      <c r="H14" s="282"/>
      <c r="I14" s="282"/>
      <c r="J14" s="283"/>
    </row>
    <row r="15" customFormat="false" ht="13.5" hidden="false" customHeight="true" outlineLevel="0" collapsed="false">
      <c r="B15" s="284" t="s">
        <v>135</v>
      </c>
      <c r="C15" s="285" t="n">
        <v>7</v>
      </c>
      <c r="D15" s="286"/>
      <c r="E15" s="286" t="n">
        <f aca="false">D14</f>
        <v>1620000</v>
      </c>
      <c r="F15" s="287" t="n">
        <v>100</v>
      </c>
      <c r="G15" s="288" t="n">
        <v>0.143</v>
      </c>
      <c r="H15" s="289" t="n">
        <f aca="false">(IF(E15*G15*(F14/12)&gt;=E14,IF(E14&lt;&gt;0,E14-1,ROUNDUP(E15*G15*(F14/12),0)),ROUNDUP(E15*G15*(F14/12),0)))*F15/100</f>
        <v>57915</v>
      </c>
      <c r="I15" s="289" t="n">
        <f aca="false">IF(E14&lt;&gt;0,E14-H15,D14-H15)</f>
        <v>1562085</v>
      </c>
      <c r="J15" s="290"/>
    </row>
    <row r="16" customFormat="false" ht="13.5" hidden="false" customHeight="true" outlineLevel="0" collapsed="false">
      <c r="A16" s="276" t="n">
        <v>6</v>
      </c>
      <c r="B16" s="291"/>
      <c r="C16" s="292"/>
      <c r="D16" s="293"/>
      <c r="E16" s="293"/>
      <c r="F16" s="294"/>
      <c r="G16" s="295" t="s">
        <v>389</v>
      </c>
      <c r="H16" s="296"/>
      <c r="I16" s="296"/>
      <c r="J16" s="297"/>
    </row>
    <row r="17" customFormat="false" ht="13.5" hidden="false" customHeight="true" outlineLevel="0" collapsed="false">
      <c r="B17" s="298"/>
      <c r="C17" s="299"/>
      <c r="D17" s="300"/>
      <c r="E17" s="300" t="n">
        <f aca="false">D16</f>
        <v>0</v>
      </c>
      <c r="F17" s="301"/>
      <c r="G17" s="302"/>
      <c r="H17" s="303" t="n">
        <f aca="false">(IF(E17*G17*(F16/12)&gt;=E16,IF(E16&lt;&gt;0,E16-1,ROUNDUP(E17*G17*(F16/12),0)),ROUNDUP(E17*G17*(F16/12),0)))*F17/100</f>
        <v>0</v>
      </c>
      <c r="I17" s="303" t="n">
        <f aca="false">IF(E16&lt;&gt;0,E16-H17,D16-H17)</f>
        <v>0</v>
      </c>
      <c r="J17" s="304"/>
    </row>
    <row r="18" customFormat="false" ht="13.5" hidden="false" customHeight="true" outlineLevel="0" collapsed="false">
      <c r="A18" s="276" t="n">
        <v>7</v>
      </c>
      <c r="B18" s="277"/>
      <c r="C18" s="278"/>
      <c r="D18" s="279"/>
      <c r="E18" s="279"/>
      <c r="F18" s="280"/>
      <c r="G18" s="281" t="s">
        <v>389</v>
      </c>
      <c r="H18" s="282"/>
      <c r="I18" s="282"/>
      <c r="J18" s="283"/>
    </row>
    <row r="19" customFormat="false" ht="13.5" hidden="false" customHeight="true" outlineLevel="0" collapsed="false">
      <c r="B19" s="284"/>
      <c r="C19" s="285"/>
      <c r="D19" s="286"/>
      <c r="E19" s="286" t="n">
        <f aca="false">D18</f>
        <v>0</v>
      </c>
      <c r="F19" s="287"/>
      <c r="G19" s="288"/>
      <c r="H19" s="289" t="n">
        <f aca="false">(IF(E19*G19*(F18/12)&gt;=E18,IF(E18&lt;&gt;0,E18-1,ROUNDUP(E19*G19*(F18/12),0)),ROUNDUP(E19*G19*(F18/12),0)))*F19/100</f>
        <v>0</v>
      </c>
      <c r="I19" s="289" t="n">
        <f aca="false">IF(E18&lt;&gt;0,E18-H19,D18-H19)</f>
        <v>0</v>
      </c>
      <c r="J19" s="290"/>
    </row>
    <row r="20" customFormat="false" ht="13.5" hidden="false" customHeight="true" outlineLevel="0" collapsed="false">
      <c r="A20" s="276" t="n">
        <v>8</v>
      </c>
      <c r="B20" s="291"/>
      <c r="C20" s="292"/>
      <c r="D20" s="293"/>
      <c r="E20" s="293"/>
      <c r="F20" s="294"/>
      <c r="G20" s="295" t="s">
        <v>389</v>
      </c>
      <c r="H20" s="296"/>
      <c r="I20" s="296"/>
      <c r="J20" s="297"/>
    </row>
    <row r="21" customFormat="false" ht="13.5" hidden="false" customHeight="true" outlineLevel="0" collapsed="false">
      <c r="B21" s="298"/>
      <c r="C21" s="299"/>
      <c r="D21" s="300"/>
      <c r="E21" s="300" t="n">
        <f aca="false">D20</f>
        <v>0</v>
      </c>
      <c r="F21" s="301"/>
      <c r="G21" s="302"/>
      <c r="H21" s="303" t="n">
        <f aca="false">(IF(E21*G21*(F20/12)&gt;=E20,IF(E20&lt;&gt;0,E20-1,ROUNDUP(E21*G21*(F20/12),0)),ROUNDUP(E21*G21*(F20/12),0)))*F21/100</f>
        <v>0</v>
      </c>
      <c r="I21" s="303" t="n">
        <f aca="false">IF(E20&lt;&gt;0,E20-H21,D20-H21)</f>
        <v>0</v>
      </c>
      <c r="J21" s="304"/>
    </row>
    <row r="22" customFormat="false" ht="13.5" hidden="false" customHeight="true" outlineLevel="0" collapsed="false">
      <c r="A22" s="276" t="n">
        <v>9</v>
      </c>
      <c r="B22" s="277"/>
      <c r="C22" s="278"/>
      <c r="D22" s="279"/>
      <c r="E22" s="279"/>
      <c r="F22" s="280"/>
      <c r="G22" s="281" t="s">
        <v>389</v>
      </c>
      <c r="H22" s="282"/>
      <c r="I22" s="282"/>
      <c r="J22" s="283"/>
    </row>
    <row r="23" customFormat="false" ht="13.5" hidden="false" customHeight="true" outlineLevel="0" collapsed="false">
      <c r="B23" s="284"/>
      <c r="C23" s="285"/>
      <c r="D23" s="286"/>
      <c r="E23" s="286" t="n">
        <f aca="false">D22</f>
        <v>0</v>
      </c>
      <c r="F23" s="287"/>
      <c r="G23" s="288"/>
      <c r="H23" s="289" t="n">
        <f aca="false">(IF(E23*G23*(F22/12)&gt;=E22,IF(E22&lt;&gt;0,E22-1,ROUNDUP(E23*G23*(F22/12),0)),ROUNDUP(E23*G23*(F22/12),0)))*F23/100</f>
        <v>0</v>
      </c>
      <c r="I23" s="289" t="n">
        <f aca="false">IF(E22&lt;&gt;0,E22-H23,D22-H23)</f>
        <v>0</v>
      </c>
      <c r="J23" s="290"/>
    </row>
    <row r="24" customFormat="false" ht="13.5" hidden="false" customHeight="true" outlineLevel="0" collapsed="false">
      <c r="A24" s="276" t="n">
        <v>10</v>
      </c>
      <c r="B24" s="291"/>
      <c r="C24" s="292"/>
      <c r="D24" s="293"/>
      <c r="E24" s="293"/>
      <c r="F24" s="294"/>
      <c r="G24" s="295" t="s">
        <v>389</v>
      </c>
      <c r="H24" s="296"/>
      <c r="I24" s="296"/>
      <c r="J24" s="297"/>
    </row>
    <row r="25" customFormat="false" ht="13.5" hidden="false" customHeight="true" outlineLevel="0" collapsed="false">
      <c r="B25" s="298"/>
      <c r="C25" s="299"/>
      <c r="D25" s="300"/>
      <c r="E25" s="300" t="n">
        <f aca="false">D24</f>
        <v>0</v>
      </c>
      <c r="F25" s="301"/>
      <c r="G25" s="302"/>
      <c r="H25" s="303" t="n">
        <f aca="false">(IF(E25*G25*(F24/12)&gt;=E24,IF(E24&lt;&gt;0,E24-1,ROUNDUP(E25*G25*(F24/12),0)),ROUNDUP(E25*G25*(F24/12),0)))*F25/100</f>
        <v>0</v>
      </c>
      <c r="I25" s="303" t="n">
        <f aca="false">IF(E24&lt;&gt;0,E24-H25,D24-H25)</f>
        <v>0</v>
      </c>
      <c r="J25" s="304"/>
    </row>
    <row r="26" customFormat="false" ht="13.5" hidden="false" customHeight="true" outlineLevel="0" collapsed="false">
      <c r="A26" s="276" t="n">
        <v>11</v>
      </c>
      <c r="B26" s="277"/>
      <c r="C26" s="278"/>
      <c r="D26" s="279"/>
      <c r="E26" s="279"/>
      <c r="F26" s="280"/>
      <c r="G26" s="281" t="s">
        <v>389</v>
      </c>
      <c r="H26" s="282"/>
      <c r="I26" s="282"/>
      <c r="J26" s="283"/>
    </row>
    <row r="27" customFormat="false" ht="13.5" hidden="false" customHeight="true" outlineLevel="0" collapsed="false">
      <c r="B27" s="284"/>
      <c r="C27" s="285"/>
      <c r="D27" s="286"/>
      <c r="E27" s="286" t="n">
        <f aca="false">D26</f>
        <v>0</v>
      </c>
      <c r="F27" s="287"/>
      <c r="G27" s="288"/>
      <c r="H27" s="289" t="n">
        <f aca="false">(IF(E27*G27*(F26/12)&gt;=E26,IF(E26&lt;&gt;0,E26-1,ROUNDUP(E27*G27*(F26/12),0)),ROUNDUP(E27*G27*(F26/12),0)))*F27/100</f>
        <v>0</v>
      </c>
      <c r="I27" s="289" t="n">
        <f aca="false">IF(E26&lt;&gt;0,E26-H27,D26-H27)</f>
        <v>0</v>
      </c>
      <c r="J27" s="290"/>
    </row>
    <row r="28" customFormat="false" ht="13.5" hidden="false" customHeight="true" outlineLevel="0" collapsed="false">
      <c r="A28" s="276" t="n">
        <v>12</v>
      </c>
      <c r="B28" s="291"/>
      <c r="C28" s="292"/>
      <c r="D28" s="293"/>
      <c r="E28" s="293"/>
      <c r="F28" s="294"/>
      <c r="G28" s="295" t="s">
        <v>389</v>
      </c>
      <c r="H28" s="296"/>
      <c r="I28" s="296"/>
      <c r="J28" s="297"/>
    </row>
    <row r="29" customFormat="false" ht="13.5" hidden="false" customHeight="true" outlineLevel="0" collapsed="false">
      <c r="B29" s="298"/>
      <c r="C29" s="299"/>
      <c r="D29" s="300"/>
      <c r="E29" s="300" t="n">
        <f aca="false">D28</f>
        <v>0</v>
      </c>
      <c r="F29" s="301"/>
      <c r="G29" s="302"/>
      <c r="H29" s="303" t="n">
        <f aca="false">(IF(E29*G29*(F28/12)&gt;=E28,IF(E28&lt;&gt;0,E28-1,ROUNDUP(E29*G29*(F28/12),0)),ROUNDUP(E29*G29*(F28/12),0)))*F29/100</f>
        <v>0</v>
      </c>
      <c r="I29" s="303" t="n">
        <f aca="false">IF(E28&lt;&gt;0,E28-H29,D28-H29)</f>
        <v>0</v>
      </c>
      <c r="J29" s="304"/>
    </row>
    <row r="30" customFormat="false" ht="13.5" hidden="false" customHeight="true" outlineLevel="0" collapsed="false">
      <c r="H30" s="305"/>
      <c r="I30" s="261" t="s">
        <v>373</v>
      </c>
    </row>
    <row r="31" customFormat="false" ht="13.5" hidden="false" customHeight="true" outlineLevel="0" collapsed="false">
      <c r="B31" s="306" t="s">
        <v>132</v>
      </c>
      <c r="C31" s="307"/>
      <c r="D31" s="307"/>
      <c r="E31" s="307"/>
      <c r="F31" s="307"/>
      <c r="G31" s="307"/>
      <c r="H31" s="308" t="n">
        <f aca="false">SUMIF(B6:I29,B31,H6:H29)</f>
        <v>93870</v>
      </c>
      <c r="I31" s="308" t="n">
        <f aca="false">SUMIF(B6:I29,B31,I6:I29)</f>
        <v>2149050</v>
      </c>
      <c r="J31" s="309"/>
    </row>
    <row r="32" customFormat="false" ht="13.5" hidden="false" customHeight="true" outlineLevel="0" collapsed="false">
      <c r="B32" s="310" t="s">
        <v>135</v>
      </c>
      <c r="C32" s="311"/>
      <c r="D32" s="311"/>
      <c r="E32" s="311"/>
      <c r="F32" s="311"/>
      <c r="G32" s="311"/>
      <c r="H32" s="312" t="n">
        <f aca="false">SUMIF(B6:I29,B32,H6:H29)</f>
        <v>813714</v>
      </c>
      <c r="I32" s="312" t="n">
        <f aca="false">SUMIF(B6:I29,B32,I6:I29)</f>
        <v>2888886</v>
      </c>
      <c r="J32" s="313"/>
    </row>
    <row r="33" customFormat="false" ht="13.5" hidden="false" customHeight="true" outlineLevel="0" collapsed="false">
      <c r="B33" s="314" t="s">
        <v>392</v>
      </c>
      <c r="C33" s="285"/>
      <c r="D33" s="285"/>
      <c r="E33" s="285"/>
      <c r="F33" s="285"/>
      <c r="G33" s="285"/>
      <c r="H33" s="315" t="n">
        <f aca="false">SUM(H6:H29)</f>
        <v>907584</v>
      </c>
      <c r="I33" s="315"/>
      <c r="J33" s="316"/>
    </row>
  </sheetData>
  <mergeCells count="4">
    <mergeCell ref="F2:J2"/>
    <mergeCell ref="H4:H5"/>
    <mergeCell ref="I4:I5"/>
    <mergeCell ref="J4:J5"/>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DBB6"/>
    <pageSetUpPr fitToPage="false"/>
  </sheetPr>
  <dimension ref="B1:O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26171875" defaultRowHeight="12" zeroHeight="false" outlineLevelRow="0" outlineLevelCol="0"/>
  <cols>
    <col collapsed="false" customWidth="true" hidden="false" outlineLevel="0" max="1" min="1" style="0" width="3.4"/>
    <col collapsed="false" customWidth="true" hidden="false" outlineLevel="0" max="2" min="2" style="0" width="3.2"/>
    <col collapsed="false" customWidth="true" hidden="false" outlineLevel="0" max="14" min="4" style="0" width="10.59"/>
    <col collapsed="false" customWidth="true" hidden="false" outlineLevel="0" max="15" min="15" style="0" width="14.2"/>
  </cols>
  <sheetData>
    <row r="1" customFormat="false" ht="8.25" hidden="false" customHeight="true" outlineLevel="0" collapsed="false">
      <c r="B1" s="317" t="s">
        <v>393</v>
      </c>
    </row>
    <row r="2" customFormat="false" ht="15" hidden="false" customHeight="false" outlineLevel="0" collapsed="false">
      <c r="B2" s="318"/>
      <c r="C2" s="319" t="s">
        <v>394</v>
      </c>
      <c r="D2" s="320"/>
      <c r="E2" s="320"/>
      <c r="F2" s="320"/>
      <c r="G2" s="320"/>
      <c r="H2" s="321"/>
      <c r="I2" s="319" t="s">
        <v>395</v>
      </c>
      <c r="J2" s="320"/>
      <c r="K2" s="320"/>
      <c r="L2" s="320"/>
      <c r="M2" s="320"/>
      <c r="N2" s="322"/>
      <c r="O2" s="320"/>
    </row>
    <row r="3" customFormat="false" ht="9" hidden="false" customHeight="true" outlineLevel="0" collapsed="false"/>
    <row r="4" customFormat="false" ht="12" hidden="false" customHeight="false" outlineLevel="0" collapsed="false">
      <c r="B4" s="323" t="s">
        <v>396</v>
      </c>
      <c r="C4" s="323"/>
      <c r="D4" s="324" t="s">
        <v>397</v>
      </c>
      <c r="E4" s="324"/>
      <c r="F4" s="324"/>
      <c r="G4" s="324"/>
      <c r="H4" s="324"/>
      <c r="I4" s="325" t="s">
        <v>398</v>
      </c>
      <c r="J4" s="325"/>
      <c r="K4" s="325"/>
      <c r="L4" s="325"/>
      <c r="M4" s="325"/>
      <c r="N4" s="325"/>
      <c r="O4" s="326" t="s">
        <v>399</v>
      </c>
    </row>
    <row r="5" customFormat="false" ht="12" hidden="false" customHeight="false" outlineLevel="0" collapsed="false">
      <c r="B5" s="323"/>
      <c r="C5" s="323"/>
      <c r="D5" s="327" t="s">
        <v>400</v>
      </c>
      <c r="E5" s="328" t="s">
        <v>401</v>
      </c>
      <c r="F5" s="328" t="s">
        <v>402</v>
      </c>
      <c r="G5" s="329" t="s">
        <v>403</v>
      </c>
      <c r="H5" s="330" t="s">
        <v>404</v>
      </c>
      <c r="I5" s="331" t="s">
        <v>405</v>
      </c>
      <c r="J5" s="332" t="s">
        <v>401</v>
      </c>
      <c r="K5" s="328" t="s">
        <v>402</v>
      </c>
      <c r="L5" s="333" t="s">
        <v>403</v>
      </c>
      <c r="M5" s="334" t="s">
        <v>406</v>
      </c>
      <c r="N5" s="335" t="s">
        <v>407</v>
      </c>
      <c r="O5" s="326"/>
    </row>
    <row r="6" customFormat="false" ht="12" hidden="false" customHeight="false" outlineLevel="0" collapsed="false">
      <c r="B6" s="336"/>
      <c r="C6" s="337" t="s">
        <v>408</v>
      </c>
      <c r="D6" s="338" t="s">
        <v>409</v>
      </c>
      <c r="E6" s="339" t="s">
        <v>409</v>
      </c>
      <c r="F6" s="340" t="s">
        <v>409</v>
      </c>
      <c r="G6" s="341" t="s">
        <v>409</v>
      </c>
      <c r="H6" s="342"/>
      <c r="I6" s="338" t="s">
        <v>409</v>
      </c>
      <c r="J6" s="340" t="s">
        <v>409</v>
      </c>
      <c r="K6" s="340" t="s">
        <v>409</v>
      </c>
      <c r="L6" s="341" t="s">
        <v>409</v>
      </c>
      <c r="M6" s="343" t="s">
        <v>410</v>
      </c>
      <c r="N6" s="344" t="s">
        <v>411</v>
      </c>
      <c r="O6" s="345"/>
    </row>
    <row r="7" customFormat="false" ht="12" hidden="false" customHeight="false" outlineLevel="0" collapsed="false">
      <c r="B7" s="346"/>
      <c r="C7" s="42" t="s">
        <v>412</v>
      </c>
      <c r="D7" s="347" t="n">
        <v>240000</v>
      </c>
      <c r="E7" s="348" t="n">
        <v>2400000</v>
      </c>
      <c r="F7" s="349" t="n">
        <v>3380000</v>
      </c>
      <c r="G7" s="350" t="n">
        <v>2400000</v>
      </c>
      <c r="H7" s="351"/>
      <c r="I7" s="352" t="s">
        <v>409</v>
      </c>
      <c r="J7" s="349" t="s">
        <v>409</v>
      </c>
      <c r="K7" s="349" t="s">
        <v>409</v>
      </c>
      <c r="L7" s="350" t="s">
        <v>409</v>
      </c>
      <c r="M7" s="343"/>
      <c r="N7" s="344"/>
      <c r="O7" s="345"/>
    </row>
    <row r="8" customFormat="false" ht="12" hidden="false" customHeight="false" outlineLevel="0" collapsed="false">
      <c r="B8" s="353" t="s">
        <v>413</v>
      </c>
      <c r="C8" s="354" t="s">
        <v>414</v>
      </c>
      <c r="D8" s="355" t="n">
        <f aca="false">仕訳帳・設定!I109</f>
        <v>0</v>
      </c>
      <c r="E8" s="356"/>
      <c r="F8" s="344"/>
      <c r="G8" s="357"/>
      <c r="H8" s="358" t="s">
        <v>409</v>
      </c>
      <c r="I8" s="355" t="n">
        <f aca="false">D8</f>
        <v>0</v>
      </c>
      <c r="J8" s="344"/>
      <c r="K8" s="344"/>
      <c r="L8" s="357"/>
      <c r="M8" s="359" t="s">
        <v>409</v>
      </c>
      <c r="N8" s="360" t="s">
        <v>415</v>
      </c>
      <c r="O8" s="345"/>
    </row>
    <row r="9" customFormat="false" ht="12.8" hidden="false" customHeight="false" outlineLevel="0" collapsed="false">
      <c r="B9" s="353"/>
      <c r="C9" s="361" t="s">
        <v>416</v>
      </c>
      <c r="D9" s="362" t="n">
        <f aca="false">IF(D7&lt;550000,0,(IF(D7&lt;1625000,D7-550000,IF(D7&lt;1800000,D7-D7*0.4-100000,IF(D7&lt;3600000,D7-(D7*0.3+80000),IF(D7&lt;6600000,D7-(D7*0.2+440000),IF(D7&lt;8500000,D7-(D7*0.1+1100000),D7-1950000)))))))</f>
        <v>0</v>
      </c>
      <c r="E9" s="362" t="n">
        <f aca="false">IF(E7&lt;550000,0,(IF(E7&lt;1625000,E7-550000,IF(E7&lt;1800000,E7-E7*0.4-100000,IF(E7&lt;3600000,E7-(E7*0.3+80000),IF(E7&lt;6600000,E7-(E7*0.2+440000),IF(E7&lt;8500000,E7-(E7*0.1+1100000),E7-1950000)))))))</f>
        <v>1600000</v>
      </c>
      <c r="F9" s="362" t="n">
        <f aca="false">IF(F7&lt;550000,0,(IF(F7&lt;1625000,F7-550000,IF(F7&lt;1800000,F7-F7*0.4-100000,IF(F7&lt;3600000,F7-(F7*0.3+80000),IF(F7&lt;6600000,F7-(F7*0.2+440000),IF(F7&lt;8500000,F7-(F7*0.1+1100000),F7-1950000)))))))</f>
        <v>2286000</v>
      </c>
      <c r="G9" s="362" t="n">
        <f aca="false">IF(G7&lt;550000,0,(IF(G7&lt;1625000,G7-550000,IF(G7&lt;1800000,G7-G7*0.4-100000,IF(G7&lt;3600000,G7-(G7*0.3+80000),IF(G7&lt;6600000,G7-(G7*0.2+440000),IF(G7&lt;8500000,G7-(G7*0.1+1100000),G7-1950000)))))))</f>
        <v>1600000</v>
      </c>
      <c r="H9" s="363" t="s">
        <v>409</v>
      </c>
      <c r="I9" s="364" t="n">
        <f aca="false">D9</f>
        <v>0</v>
      </c>
      <c r="J9" s="360" t="n">
        <f aca="false">E9</f>
        <v>1600000</v>
      </c>
      <c r="K9" s="360" t="n">
        <f aca="false">F9</f>
        <v>2286000</v>
      </c>
      <c r="L9" s="365" t="n">
        <f aca="false">G9</f>
        <v>1600000</v>
      </c>
      <c r="M9" s="359" t="s">
        <v>409</v>
      </c>
      <c r="N9" s="360" t="s">
        <v>409</v>
      </c>
      <c r="O9" s="345"/>
    </row>
    <row r="10" customFormat="false" ht="12.8" hidden="false" customHeight="false" outlineLevel="0" collapsed="false">
      <c r="B10" s="353"/>
      <c r="C10" s="361" t="s">
        <v>417</v>
      </c>
      <c r="D10" s="364"/>
      <c r="E10" s="366"/>
      <c r="F10" s="360"/>
      <c r="G10" s="365"/>
      <c r="H10" s="363" t="s">
        <v>409</v>
      </c>
      <c r="I10" s="364" t="n">
        <f aca="false">D10</f>
        <v>0</v>
      </c>
      <c r="J10" s="366"/>
      <c r="K10" s="360"/>
      <c r="L10" s="365"/>
      <c r="M10" s="359" t="s">
        <v>409</v>
      </c>
      <c r="N10" s="360" t="s">
        <v>409</v>
      </c>
      <c r="O10" s="345"/>
    </row>
    <row r="11" customFormat="false" ht="12" hidden="false" customHeight="false" outlineLevel="0" collapsed="false">
      <c r="B11" s="353"/>
      <c r="C11" s="367" t="s">
        <v>418</v>
      </c>
      <c r="D11" s="368" t="n">
        <f aca="false">SUM(D8:D10)</f>
        <v>0</v>
      </c>
      <c r="E11" s="369" t="n">
        <f aca="false">SUM(E8:E10)</f>
        <v>1600000</v>
      </c>
      <c r="F11" s="369" t="n">
        <f aca="false">SUM(F8:F10)</f>
        <v>2286000</v>
      </c>
      <c r="G11" s="370" t="n">
        <f aca="false">SUM(G8:G10)</f>
        <v>1600000</v>
      </c>
      <c r="H11" s="371"/>
      <c r="I11" s="372" t="n">
        <f aca="false">SUM(I8:I10)</f>
        <v>0</v>
      </c>
      <c r="J11" s="373" t="n">
        <f aca="false">SUM(J8:J10)</f>
        <v>1600000</v>
      </c>
      <c r="K11" s="373" t="n">
        <f aca="false">SUM(K8:K10)</f>
        <v>2286000</v>
      </c>
      <c r="L11" s="374" t="n">
        <f aca="false">SUM(L8:L10)</f>
        <v>1600000</v>
      </c>
      <c r="M11" s="359" t="s">
        <v>409</v>
      </c>
      <c r="N11" s="360" t="s">
        <v>409</v>
      </c>
      <c r="O11" s="345"/>
    </row>
    <row r="12" customFormat="false" ht="12" hidden="false" customHeight="false" outlineLevel="0" collapsed="false">
      <c r="B12" s="375"/>
      <c r="C12" s="376" t="s">
        <v>419</v>
      </c>
      <c r="D12" s="377"/>
      <c r="E12" s="378"/>
      <c r="F12" s="379"/>
      <c r="G12" s="380"/>
      <c r="H12" s="381"/>
      <c r="I12" s="382"/>
      <c r="J12" s="379"/>
      <c r="K12" s="379"/>
      <c r="L12" s="383"/>
      <c r="M12" s="359"/>
      <c r="N12" s="360"/>
      <c r="O12" s="345"/>
    </row>
    <row r="13" customFormat="false" ht="12" hidden="false" customHeight="false" outlineLevel="0" collapsed="false">
      <c r="B13" s="375"/>
      <c r="C13" s="384" t="s">
        <v>420</v>
      </c>
      <c r="D13" s="385" t="n">
        <v>21300</v>
      </c>
      <c r="E13" s="386"/>
      <c r="F13" s="387"/>
      <c r="G13" s="388"/>
      <c r="H13" s="389"/>
      <c r="I13" s="364" t="n">
        <f aca="false">D13</f>
        <v>21300</v>
      </c>
      <c r="J13" s="387"/>
      <c r="K13" s="387"/>
      <c r="L13" s="388"/>
      <c r="M13" s="359"/>
      <c r="N13" s="360"/>
      <c r="O13" s="345"/>
    </row>
    <row r="14" customFormat="false" ht="12.8" hidden="false" customHeight="false" outlineLevel="0" collapsed="false">
      <c r="B14" s="390" t="s">
        <v>421</v>
      </c>
      <c r="C14" s="354" t="s">
        <v>422</v>
      </c>
      <c r="D14" s="355" t="n">
        <v>840600</v>
      </c>
      <c r="E14" s="356" t="s">
        <v>409</v>
      </c>
      <c r="F14" s="344"/>
      <c r="G14" s="357"/>
      <c r="H14" s="358"/>
      <c r="I14" s="355" t="n">
        <f aca="false">D14</f>
        <v>840600</v>
      </c>
      <c r="J14" s="344"/>
      <c r="K14" s="344"/>
      <c r="L14" s="357"/>
      <c r="M14" s="359" t="n">
        <f aca="false">D14</f>
        <v>840600</v>
      </c>
      <c r="N14" s="360" t="s">
        <v>409</v>
      </c>
      <c r="O14" s="345"/>
    </row>
    <row r="15" customFormat="false" ht="12.8" hidden="false" customHeight="false" outlineLevel="0" collapsed="false">
      <c r="B15" s="390"/>
      <c r="C15" s="361" t="s">
        <v>423</v>
      </c>
      <c r="D15" s="364" t="n">
        <v>204190</v>
      </c>
      <c r="E15" s="391" t="n">
        <v>204190</v>
      </c>
      <c r="F15" s="360" t="n">
        <v>204190</v>
      </c>
      <c r="G15" s="365" t="n">
        <v>204190</v>
      </c>
      <c r="H15" s="392"/>
      <c r="I15" s="364" t="n">
        <f aca="false">D15</f>
        <v>204190</v>
      </c>
      <c r="J15" s="391" t="n">
        <f aca="false">E15</f>
        <v>204190</v>
      </c>
      <c r="K15" s="391" t="n">
        <f aca="false">F15</f>
        <v>204190</v>
      </c>
      <c r="L15" s="391" t="n">
        <f aca="false">G15</f>
        <v>204190</v>
      </c>
      <c r="M15" s="359" t="s">
        <v>409</v>
      </c>
      <c r="N15" s="360" t="n">
        <f aca="false">SUM(D15:G15)</f>
        <v>816760</v>
      </c>
      <c r="O15" s="345"/>
    </row>
    <row r="16" customFormat="false" ht="12.8" hidden="false" customHeight="false" outlineLevel="0" collapsed="false">
      <c r="B16" s="390"/>
      <c r="C16" s="361" t="s">
        <v>424</v>
      </c>
      <c r="D16" s="364" t="n">
        <v>599680</v>
      </c>
      <c r="E16" s="391" t="n">
        <v>239870</v>
      </c>
      <c r="F16" s="360" t="n">
        <v>119940</v>
      </c>
      <c r="G16" s="365" t="n">
        <v>239870</v>
      </c>
      <c r="H16" s="389"/>
      <c r="I16" s="364" t="n">
        <f aca="false">D16</f>
        <v>599680</v>
      </c>
      <c r="J16" s="391" t="n">
        <f aca="false">E16</f>
        <v>239870</v>
      </c>
      <c r="K16" s="391" t="n">
        <f aca="false">F16</f>
        <v>119940</v>
      </c>
      <c r="L16" s="391" t="n">
        <f aca="false">G16</f>
        <v>239870</v>
      </c>
      <c r="M16" s="359" t="s">
        <v>409</v>
      </c>
      <c r="N16" s="360" t="n">
        <f aca="false">SUM(D16:G16)</f>
        <v>1199360</v>
      </c>
      <c r="O16" s="345"/>
    </row>
    <row r="17" customFormat="false" ht="12.8" hidden="false" customHeight="false" outlineLevel="0" collapsed="false">
      <c r="B17" s="390"/>
      <c r="C17" s="361" t="s">
        <v>425</v>
      </c>
      <c r="D17" s="364" t="n">
        <v>600000</v>
      </c>
      <c r="E17" s="391" t="n">
        <v>168000</v>
      </c>
      <c r="F17" s="360" t="n">
        <v>168000</v>
      </c>
      <c r="G17" s="365" t="n">
        <v>168000</v>
      </c>
      <c r="H17" s="389"/>
      <c r="I17" s="364" t="n">
        <f aca="false">D17</f>
        <v>600000</v>
      </c>
      <c r="J17" s="391" t="n">
        <f aca="false">E17</f>
        <v>168000</v>
      </c>
      <c r="K17" s="391" t="n">
        <f aca="false">F17</f>
        <v>168000</v>
      </c>
      <c r="L17" s="391" t="n">
        <f aca="false">G17</f>
        <v>168000</v>
      </c>
      <c r="M17" s="359"/>
      <c r="N17" s="360" t="n">
        <f aca="false">SUM(D17:G17)</f>
        <v>1104000</v>
      </c>
      <c r="O17" s="345"/>
    </row>
    <row r="18" customFormat="false" ht="12" hidden="false" customHeight="false" outlineLevel="0" collapsed="false">
      <c r="B18" s="390"/>
      <c r="C18" s="361" t="s">
        <v>426</v>
      </c>
      <c r="D18" s="364" t="n">
        <v>100000</v>
      </c>
      <c r="E18" s="362" t="n">
        <v>50000</v>
      </c>
      <c r="F18" s="393" t="n">
        <v>50000</v>
      </c>
      <c r="G18" s="394" t="n">
        <v>50000</v>
      </c>
      <c r="H18" s="389"/>
      <c r="I18" s="364" t="n">
        <v>70000</v>
      </c>
      <c r="J18" s="387" t="n">
        <v>28000</v>
      </c>
      <c r="K18" s="387" t="n">
        <v>28000</v>
      </c>
      <c r="L18" s="388" t="n">
        <v>28000</v>
      </c>
      <c r="M18" s="395"/>
      <c r="N18" s="360" t="s">
        <v>409</v>
      </c>
      <c r="O18" s="345"/>
    </row>
    <row r="19" customFormat="false" ht="12" hidden="false" customHeight="false" outlineLevel="0" collapsed="false">
      <c r="B19" s="390"/>
      <c r="C19" s="361" t="s">
        <v>427</v>
      </c>
      <c r="D19" s="364" t="n">
        <v>50000</v>
      </c>
      <c r="E19" s="362"/>
      <c r="F19" s="393"/>
      <c r="G19" s="394"/>
      <c r="H19" s="389"/>
      <c r="I19" s="364" t="n">
        <v>25000</v>
      </c>
      <c r="J19" s="387"/>
      <c r="K19" s="387"/>
      <c r="L19" s="388"/>
      <c r="M19" s="395"/>
      <c r="N19" s="360"/>
      <c r="O19" s="345"/>
    </row>
    <row r="20" customFormat="false" ht="12" hidden="false" customHeight="false" outlineLevel="0" collapsed="false">
      <c r="B20" s="390"/>
      <c r="C20" s="361" t="s">
        <v>428</v>
      </c>
      <c r="D20" s="364"/>
      <c r="E20" s="362"/>
      <c r="F20" s="393"/>
      <c r="G20" s="394"/>
      <c r="H20" s="389"/>
      <c r="I20" s="364"/>
      <c r="J20" s="387"/>
      <c r="K20" s="387"/>
      <c r="L20" s="388"/>
      <c r="M20" s="395"/>
      <c r="N20" s="360"/>
      <c r="O20" s="345"/>
    </row>
    <row r="21" customFormat="false" ht="12" hidden="false" customHeight="false" outlineLevel="0" collapsed="false">
      <c r="B21" s="390"/>
      <c r="C21" s="396" t="s">
        <v>429</v>
      </c>
      <c r="D21" s="364"/>
      <c r="E21" s="362"/>
      <c r="F21" s="393"/>
      <c r="G21" s="394"/>
      <c r="H21" s="389"/>
      <c r="I21" s="364"/>
      <c r="J21" s="387"/>
      <c r="K21" s="387"/>
      <c r="L21" s="388"/>
      <c r="M21" s="395"/>
      <c r="N21" s="360"/>
      <c r="O21" s="345"/>
    </row>
    <row r="22" customFormat="false" ht="12" hidden="false" customHeight="false" outlineLevel="0" collapsed="false">
      <c r="B22" s="390"/>
      <c r="C22" s="396" t="s">
        <v>430</v>
      </c>
      <c r="D22" s="364"/>
      <c r="E22" s="362"/>
      <c r="F22" s="393"/>
      <c r="G22" s="394"/>
      <c r="H22" s="389"/>
      <c r="I22" s="364"/>
      <c r="J22" s="387"/>
      <c r="K22" s="387"/>
      <c r="L22" s="388"/>
      <c r="M22" s="395"/>
      <c r="N22" s="360"/>
      <c r="O22" s="345"/>
    </row>
    <row r="23" customFormat="false" ht="12" hidden="false" customHeight="false" outlineLevel="0" collapsed="false">
      <c r="B23" s="390"/>
      <c r="C23" s="361" t="s">
        <v>431</v>
      </c>
      <c r="D23" s="364"/>
      <c r="E23" s="391" t="s">
        <v>409</v>
      </c>
      <c r="F23" s="360"/>
      <c r="G23" s="365"/>
      <c r="H23" s="389"/>
      <c r="I23" s="364" t="str">
        <f aca="false">IF(D23&gt;0,330000,"")</f>
        <v/>
      </c>
      <c r="J23" s="387"/>
      <c r="K23" s="387"/>
      <c r="L23" s="388"/>
      <c r="M23" s="359"/>
      <c r="N23" s="360" t="s">
        <v>409</v>
      </c>
      <c r="O23" s="345"/>
    </row>
    <row r="24" customFormat="false" ht="12" hidden="false" customHeight="false" outlineLevel="0" collapsed="false">
      <c r="B24" s="390"/>
      <c r="C24" s="361" t="s">
        <v>432</v>
      </c>
      <c r="D24" s="397" t="n">
        <v>580000</v>
      </c>
      <c r="E24" s="386"/>
      <c r="F24" s="387"/>
      <c r="G24" s="388"/>
      <c r="H24" s="389"/>
      <c r="I24" s="364" t="n">
        <v>450000</v>
      </c>
      <c r="J24" s="387"/>
      <c r="K24" s="387"/>
      <c r="L24" s="388"/>
      <c r="M24" s="359"/>
      <c r="N24" s="360" t="s">
        <v>409</v>
      </c>
      <c r="O24" s="345"/>
    </row>
    <row r="25" customFormat="false" ht="12" hidden="false" customHeight="false" outlineLevel="0" collapsed="false">
      <c r="B25" s="390"/>
      <c r="C25" s="361" t="s">
        <v>433</v>
      </c>
      <c r="D25" s="364" t="n">
        <v>480000</v>
      </c>
      <c r="E25" s="386" t="n">
        <v>480000</v>
      </c>
      <c r="F25" s="398" t="n">
        <v>480000</v>
      </c>
      <c r="G25" s="399" t="n">
        <v>480000</v>
      </c>
      <c r="H25" s="400" t="s">
        <v>434</v>
      </c>
      <c r="I25" s="364" t="n">
        <v>430000</v>
      </c>
      <c r="J25" s="387" t="n">
        <v>430000</v>
      </c>
      <c r="K25" s="387" t="n">
        <v>430000</v>
      </c>
      <c r="L25" s="388" t="n">
        <v>430000</v>
      </c>
      <c r="M25" s="359"/>
      <c r="N25" s="360" t="s">
        <v>409</v>
      </c>
      <c r="O25" s="345"/>
    </row>
    <row r="26" customFormat="false" ht="12" hidden="false" customHeight="false" outlineLevel="0" collapsed="false">
      <c r="B26" s="390"/>
      <c r="C26" s="401" t="s">
        <v>435</v>
      </c>
      <c r="D26" s="402" t="n">
        <f aca="false">SUM(D12:D25)</f>
        <v>3475770</v>
      </c>
      <c r="E26" s="403" t="n">
        <f aca="false">SUM(E12:E25)</f>
        <v>1142060</v>
      </c>
      <c r="F26" s="404" t="n">
        <f aca="false">SUM(F12:F25)</f>
        <v>1022130</v>
      </c>
      <c r="G26" s="405" t="n">
        <f aca="false">SUM(G12:G25)</f>
        <v>1142060</v>
      </c>
      <c r="H26" s="406" t="n">
        <v>0.7</v>
      </c>
      <c r="I26" s="402" t="n">
        <f aca="false">SUM(I12:I25)</f>
        <v>3240770</v>
      </c>
      <c r="J26" s="404" t="n">
        <f aca="false">SUM(J12:J25)</f>
        <v>1070060</v>
      </c>
      <c r="K26" s="404" t="n">
        <f aca="false">SUM(K12:K25)</f>
        <v>950130</v>
      </c>
      <c r="L26" s="405" t="n">
        <f aca="false">SUM(L12:L25)</f>
        <v>1070060</v>
      </c>
      <c r="M26" s="407"/>
      <c r="N26" s="408" t="s">
        <v>409</v>
      </c>
      <c r="O26" s="345"/>
    </row>
    <row r="27" customFormat="false" ht="12" hidden="false" customHeight="false" outlineLevel="0" collapsed="false">
      <c r="B27" s="409" t="s">
        <v>436</v>
      </c>
      <c r="C27" s="409"/>
      <c r="D27" s="410" t="n">
        <f aca="false">IF(D11=0,0,INT((D11-D26)/1000)*1000)</f>
        <v>0</v>
      </c>
      <c r="E27" s="411" t="n">
        <f aca="false">IF(E11=0,0,INT((E11-E26)/1000)*1000)</f>
        <v>457000</v>
      </c>
      <c r="F27" s="412" t="n">
        <f aca="false">IF(F11=0,0,INT((F11-F26)/1000)*1000)</f>
        <v>1263000</v>
      </c>
      <c r="G27" s="413" t="n">
        <f aca="false">IF(G11=0,0,INT((G11-G26)/1000)*1000)</f>
        <v>457000</v>
      </c>
      <c r="H27" s="414"/>
      <c r="I27" s="415" t="n">
        <f aca="false">IF(I11=0,0,INT((I11-I26)/1000)*1000)</f>
        <v>0</v>
      </c>
      <c r="J27" s="416" t="n">
        <f aca="false">IF(J11=0,0,INT((J11-J26)/1000)*1000)</f>
        <v>529000</v>
      </c>
      <c r="K27" s="416" t="n">
        <f aca="false">IF(K11=0,0,INT((K11-K26)/1000)*1000)</f>
        <v>1335000</v>
      </c>
      <c r="L27" s="413" t="n">
        <f aca="false">IF(L11=0,0,INT((L11-L26)/1000)*1000)</f>
        <v>529000</v>
      </c>
      <c r="M27" s="417"/>
      <c r="N27" s="418"/>
      <c r="O27" s="345"/>
    </row>
    <row r="28" customFormat="false" ht="12" hidden="false" customHeight="false" outlineLevel="0" collapsed="false">
      <c r="B28" s="419" t="s">
        <v>437</v>
      </c>
      <c r="C28" s="419"/>
      <c r="D28" s="420" t="n">
        <f aca="false">INT(0.1*(1.021*(IF(D27&lt;1,0,IF(D27&lt;195*10^4,D27*0.05,IF(D27&lt;330*10^4,D27*0.1-97500,IF(D27&lt;695*10^4,D27*0.2-427500,IF(D27&lt;9000*10^4,D27*0.23-636000,IF(D27&lt;1800*10^4,D27*0.33-1536000,IH27*0.4-2796000)))))))))*10</f>
        <v>0</v>
      </c>
      <c r="E28" s="421" t="n">
        <f aca="false">INT(0.1*(1.021*(IF(E27&lt;1,0,IF(E27&lt;195*10^4,E27*0.05,IF(E27&lt;330*10^4,E27*0.1-97500,IF(E27&lt;695*10^4,E27*0.2-427500,IF(E27&lt;9000*10^4,E27*0.23-636000,IF(E27&lt;1800*10^4,E27*0.33-1536000,II27*0.4-2796000)))))))))*10</f>
        <v>23320</v>
      </c>
      <c r="F28" s="398" t="n">
        <f aca="false">INT(0.1*(1.021*(IF(F27&lt;1,0,IF(F27&lt;195*10^4,F27*0.05,IF(F27&lt;330*10^4,F27*0.1-97500,IF(F27&lt;695*10^4,F27*0.2-427500,IF(F27&lt;9000*10^4,F27*0.23-636000,IF(F27&lt;1800*10^4,F27*0.33-1536000,IJ27*0.4-2796000)))))))))*10</f>
        <v>64470</v>
      </c>
      <c r="G28" s="399" t="n">
        <f aca="false">INT(0.1*(1.021*(IF(G27&lt;1,0,IF(G27&lt;195*10^4,G27*0.05,IF(G27&lt;330*10^4,G27*0.1-97500,IF(G27&lt;695*10^4,G27*0.2-427500,IF(G27&lt;9000*10^4,G27*0.23-636000,IF(G27&lt;1800*10^4,G27*0.33-1536000,IK27*0.4-2796000)))))))))*10</f>
        <v>23320</v>
      </c>
      <c r="H28" s="422"/>
      <c r="I28" s="420" t="n">
        <f aca="false">(INT(I27*0.06/100)*100)+(INT(I27*0.04/100)*100)</f>
        <v>0</v>
      </c>
      <c r="J28" s="398" t="n">
        <f aca="false">IF(J27&gt;0,(INT(J27*0.06/100)*100)+(INT(J27*0.04/100)*100),0)</f>
        <v>52800</v>
      </c>
      <c r="K28" s="398" t="n">
        <f aca="false">IF(K27&gt;0,(INT(K27*0.06/100)*100)+(INT(K27*0.04/100)*100),0)</f>
        <v>133500</v>
      </c>
      <c r="L28" s="399" t="n">
        <f aca="false">IF(L27&gt;0,(INT(L27*0.06/100)*100)+(INT(L27*0.04/100)*100),0)</f>
        <v>52800</v>
      </c>
      <c r="M28" s="423"/>
      <c r="N28" s="424"/>
      <c r="O28" s="345"/>
    </row>
    <row r="29" customFormat="false" ht="12" hidden="false" customHeight="false" outlineLevel="0" collapsed="false">
      <c r="B29" s="425" t="s">
        <v>438</v>
      </c>
      <c r="C29" s="425"/>
      <c r="D29" s="372" t="n">
        <v>7344</v>
      </c>
      <c r="E29" s="369" t="n">
        <v>61500</v>
      </c>
      <c r="F29" s="373" t="n">
        <v>73000</v>
      </c>
      <c r="G29" s="374" t="n">
        <v>61500</v>
      </c>
      <c r="H29" s="426" t="s">
        <v>439</v>
      </c>
      <c r="I29" s="372" t="n">
        <f aca="false">IF(I27&gt;2000000,2500,IF(I27&gt;0,(SUM(D21:D25)-SUM(I21:I25))*0.05,0))</f>
        <v>0</v>
      </c>
      <c r="J29" s="373" t="n">
        <f aca="false">IF(J27&gt;2000000,2500,IF(J27&gt;0,(SUM(E21:E25)-SUM(J21:J25))*0.05,0))</f>
        <v>2500</v>
      </c>
      <c r="K29" s="373" t="n">
        <f aca="false">IF(K27&gt;2000000,2500,IF(K27&gt;0,(SUM(F21:F25)-SUM(K21:K25))*0.05,0))</f>
        <v>2500</v>
      </c>
      <c r="L29" s="374" t="n">
        <f aca="false">IF(L27&gt;2000000,2500,IF(L27&gt;0,(SUM(G21:G25)-SUM(L21:L25))*0.05,0))</f>
        <v>2500</v>
      </c>
      <c r="M29" s="427"/>
      <c r="N29" s="428"/>
      <c r="O29" s="345"/>
    </row>
    <row r="30" customFormat="false" ht="12" hidden="false" customHeight="false" outlineLevel="0" collapsed="false">
      <c r="B30" s="429"/>
      <c r="C30" s="429"/>
      <c r="D30" s="430"/>
      <c r="E30" s="431"/>
      <c r="F30" s="431"/>
      <c r="G30" s="431"/>
      <c r="H30" s="432" t="s">
        <v>440</v>
      </c>
      <c r="I30" s="433" t="n">
        <f aca="false">IF(I11&lt;=280000,0,5800)</f>
        <v>0</v>
      </c>
      <c r="J30" s="434" t="n">
        <f aca="false">IF(J11&lt;=280000,0,5800)</f>
        <v>5800</v>
      </c>
      <c r="K30" s="434" t="n">
        <f aca="false">IF(K11&lt;=280000,0,5800)</f>
        <v>5800</v>
      </c>
      <c r="L30" s="435" t="n">
        <f aca="false">IF(L11&lt;=280000,0,5800)</f>
        <v>5800</v>
      </c>
      <c r="M30" s="436"/>
      <c r="N30" s="437"/>
      <c r="O30" s="345"/>
    </row>
    <row r="31" customFormat="false" ht="12.8" hidden="false" customHeight="false" outlineLevel="0" collapsed="false">
      <c r="B31" s="438" t="s">
        <v>441</v>
      </c>
      <c r="C31" s="438"/>
      <c r="D31" s="439" t="n">
        <f aca="false">INT((D28-D29)/100)*100</f>
        <v>-7400</v>
      </c>
      <c r="E31" s="440" t="n">
        <f aca="false">INT((E28-E29)/100)*100</f>
        <v>-38200</v>
      </c>
      <c r="F31" s="440" t="n">
        <f aca="false">INT((F28-F29)/100)*100</f>
        <v>-8600</v>
      </c>
      <c r="G31" s="440" t="n">
        <f aca="false">INT((G28-G29)/100)*100</f>
        <v>-38200</v>
      </c>
      <c r="H31" s="441"/>
      <c r="I31" s="442" t="n">
        <f aca="false">INT((I28+I29+I30)/100)*100</f>
        <v>0</v>
      </c>
      <c r="J31" s="443" t="n">
        <f aca="false">INT((J28-J29+J30)/100)*100</f>
        <v>56100</v>
      </c>
      <c r="K31" s="443" t="n">
        <f aca="false">INT((K28-K29+K30)/100)*100</f>
        <v>136800</v>
      </c>
      <c r="L31" s="444" t="n">
        <f aca="false">INT((L28-L29+L30)/100)*100</f>
        <v>56100</v>
      </c>
      <c r="M31" s="445" t="n">
        <f aca="false">SUM(M12:M26)</f>
        <v>840600</v>
      </c>
      <c r="N31" s="445" t="n">
        <f aca="false">SUM(N12:N26)</f>
        <v>3120120</v>
      </c>
      <c r="O31" s="441" t="n">
        <f aca="false">SUM(D28:G28)+SUM(I31:N31)</f>
        <v>4320830</v>
      </c>
    </row>
    <row r="32" customFormat="false" ht="8.25" hidden="false" customHeight="true" outlineLevel="0" collapsed="false"/>
    <row r="33" customFormat="false" ht="14.25" hidden="false" customHeight="true" outlineLevel="0" collapsed="false">
      <c r="D33" s="446" t="s">
        <v>442</v>
      </c>
      <c r="E33" s="447" t="s">
        <v>443</v>
      </c>
      <c r="H33" s="448" t="s">
        <v>444</v>
      </c>
      <c r="I33" s="449" t="s">
        <v>445</v>
      </c>
      <c r="M33" s="447"/>
    </row>
    <row r="34" customFormat="false" ht="12" hidden="false" customHeight="false" outlineLevel="0" collapsed="false">
      <c r="D34" s="446"/>
      <c r="H34" s="448"/>
      <c r="I34" s="449"/>
      <c r="N34" s="450" t="s">
        <v>446</v>
      </c>
      <c r="O34" s="450"/>
    </row>
    <row r="35" customFormat="false" ht="12" hidden="false" customHeight="false" outlineLevel="0" collapsed="false">
      <c r="D35" s="446"/>
      <c r="H35" s="448"/>
      <c r="I35" s="449"/>
      <c r="N35" s="325" t="s">
        <v>447</v>
      </c>
      <c r="O35" s="451" t="n">
        <f aca="false">D11</f>
        <v>0</v>
      </c>
    </row>
    <row r="36" customFormat="false" ht="12" hidden="false" customHeight="false" outlineLevel="0" collapsed="false">
      <c r="D36" s="446"/>
      <c r="H36" s="452"/>
      <c r="I36" s="449"/>
      <c r="N36" s="453" t="s">
        <v>448</v>
      </c>
      <c r="O36" s="451" t="n">
        <f aca="false">SUM(E7:G7)</f>
        <v>8180000</v>
      </c>
    </row>
    <row r="37" customFormat="false" ht="12" hidden="false" customHeight="false" outlineLevel="0" collapsed="false">
      <c r="D37" s="454"/>
      <c r="N37" s="455" t="s">
        <v>449</v>
      </c>
      <c r="O37" s="451" t="n">
        <f aca="false">O31</f>
        <v>4320830</v>
      </c>
    </row>
    <row r="38" customFormat="false" ht="12.8" hidden="false" customHeight="false" outlineLevel="0" collapsed="false">
      <c r="D38" s="456" t="s">
        <v>450</v>
      </c>
      <c r="N38" s="455" t="s">
        <v>451</v>
      </c>
      <c r="O38" s="457" t="n">
        <f aca="false">仕訳帳・設定!I108</f>
        <v>0</v>
      </c>
    </row>
    <row r="39" customFormat="false" ht="12" hidden="false" customHeight="false" outlineLevel="0" collapsed="false">
      <c r="N39" s="455" t="s">
        <v>452</v>
      </c>
      <c r="O39" s="457" t="n">
        <f aca="false">仕訳帳・設定!I80</f>
        <v>0</v>
      </c>
    </row>
    <row r="40" customFormat="false" ht="12" hidden="false" customHeight="false" outlineLevel="0" collapsed="false">
      <c r="N40" s="458" t="s">
        <v>453</v>
      </c>
      <c r="O40" s="451" t="n">
        <f aca="false">O35+O36-O37+O38+O39</f>
        <v>3859170</v>
      </c>
    </row>
    <row r="42" customFormat="false" ht="12" hidden="false" customHeight="false" outlineLevel="0" collapsed="false">
      <c r="N42" s="0" t="s">
        <v>454</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DBB6"/>
    <pageSetUpPr fitToPage="false"/>
  </sheetPr>
  <dimension ref="B1:Q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26171875" defaultRowHeight="12" zeroHeight="false" outlineLevelRow="0" outlineLevelCol="0"/>
  <cols>
    <col collapsed="false" customWidth="true" hidden="false" outlineLevel="0" max="1" min="1" style="0" width="3.4"/>
    <col collapsed="false" customWidth="true" hidden="false" outlineLevel="0" max="2" min="2" style="0" width="3.2"/>
    <col collapsed="false" customWidth="true" hidden="false" outlineLevel="0" max="14" min="4" style="0" width="10.59"/>
    <col collapsed="false" customWidth="true" hidden="false" outlineLevel="0" max="15" min="15" style="0" width="14.2"/>
  </cols>
  <sheetData>
    <row r="1" customFormat="false" ht="8.25" hidden="false" customHeight="true" outlineLevel="0" collapsed="false">
      <c r="B1" s="317" t="s">
        <v>393</v>
      </c>
    </row>
    <row r="2" customFormat="false" ht="15" hidden="false" customHeight="false" outlineLevel="0" collapsed="false">
      <c r="B2" s="318"/>
      <c r="C2" s="319" t="s">
        <v>394</v>
      </c>
      <c r="D2" s="320"/>
      <c r="E2" s="320"/>
      <c r="F2" s="320"/>
      <c r="G2" s="320"/>
      <c r="H2" s="321"/>
      <c r="I2" s="319" t="s">
        <v>395</v>
      </c>
      <c r="J2" s="320"/>
      <c r="K2" s="320"/>
      <c r="L2" s="320"/>
      <c r="M2" s="320"/>
      <c r="N2" s="322"/>
      <c r="O2" s="320"/>
    </row>
    <row r="3" customFormat="false" ht="9" hidden="false" customHeight="true" outlineLevel="0" collapsed="false"/>
    <row r="4" customFormat="false" ht="12" hidden="false" customHeight="false" outlineLevel="0" collapsed="false">
      <c r="B4" s="323" t="s">
        <v>396</v>
      </c>
      <c r="C4" s="323"/>
      <c r="D4" s="324" t="s">
        <v>397</v>
      </c>
      <c r="E4" s="324"/>
      <c r="F4" s="324"/>
      <c r="G4" s="324"/>
      <c r="H4" s="324"/>
      <c r="I4" s="325" t="s">
        <v>398</v>
      </c>
      <c r="J4" s="325"/>
      <c r="K4" s="325"/>
      <c r="L4" s="325"/>
      <c r="M4" s="325"/>
      <c r="N4" s="325"/>
      <c r="O4" s="326" t="s">
        <v>399</v>
      </c>
    </row>
    <row r="5" customFormat="false" ht="12" hidden="false" customHeight="false" outlineLevel="0" collapsed="false">
      <c r="B5" s="323"/>
      <c r="C5" s="323"/>
      <c r="D5" s="327" t="s">
        <v>400</v>
      </c>
      <c r="E5" s="328" t="s">
        <v>401</v>
      </c>
      <c r="F5" s="328" t="s">
        <v>402</v>
      </c>
      <c r="G5" s="329" t="s">
        <v>403</v>
      </c>
      <c r="H5" s="330" t="s">
        <v>404</v>
      </c>
      <c r="I5" s="331" t="s">
        <v>405</v>
      </c>
      <c r="J5" s="332" t="s">
        <v>401</v>
      </c>
      <c r="K5" s="328" t="s">
        <v>402</v>
      </c>
      <c r="L5" s="333" t="s">
        <v>403</v>
      </c>
      <c r="M5" s="334" t="s">
        <v>406</v>
      </c>
      <c r="N5" s="335" t="s">
        <v>407</v>
      </c>
      <c r="O5" s="326"/>
    </row>
    <row r="6" customFormat="false" ht="12" hidden="false" customHeight="false" outlineLevel="0" collapsed="false">
      <c r="B6" s="336"/>
      <c r="C6" s="337" t="s">
        <v>408</v>
      </c>
      <c r="D6" s="338" t="s">
        <v>409</v>
      </c>
      <c r="E6" s="339" t="s">
        <v>409</v>
      </c>
      <c r="F6" s="340" t="s">
        <v>409</v>
      </c>
      <c r="G6" s="341" t="s">
        <v>409</v>
      </c>
      <c r="H6" s="342"/>
      <c r="I6" s="338" t="s">
        <v>409</v>
      </c>
      <c r="J6" s="340" t="s">
        <v>409</v>
      </c>
      <c r="K6" s="340" t="s">
        <v>409</v>
      </c>
      <c r="L6" s="341" t="s">
        <v>409</v>
      </c>
      <c r="M6" s="343" t="s">
        <v>410</v>
      </c>
      <c r="N6" s="344" t="s">
        <v>411</v>
      </c>
      <c r="O6" s="345"/>
    </row>
    <row r="7" customFormat="false" ht="12.8" hidden="false" customHeight="false" outlineLevel="0" collapsed="false">
      <c r="B7" s="346"/>
      <c r="C7" s="42" t="s">
        <v>412</v>
      </c>
      <c r="D7" s="347" t="n">
        <v>240000</v>
      </c>
      <c r="E7" s="348"/>
      <c r="F7" s="349"/>
      <c r="G7" s="350"/>
      <c r="H7" s="351"/>
      <c r="I7" s="352" t="s">
        <v>409</v>
      </c>
      <c r="J7" s="349" t="s">
        <v>409</v>
      </c>
      <c r="K7" s="349" t="s">
        <v>409</v>
      </c>
      <c r="L7" s="350" t="s">
        <v>409</v>
      </c>
      <c r="M7" s="343"/>
      <c r="N7" s="344"/>
      <c r="O7" s="345"/>
    </row>
    <row r="8" customFormat="false" ht="12" hidden="false" customHeight="false" outlineLevel="0" collapsed="false">
      <c r="B8" s="353" t="s">
        <v>413</v>
      </c>
      <c r="C8" s="354" t="s">
        <v>414</v>
      </c>
      <c r="D8" s="459" t="n">
        <f aca="false">仕訳帳・設定!I109+8180000</f>
        <v>8180000</v>
      </c>
      <c r="E8" s="356"/>
      <c r="F8" s="344"/>
      <c r="G8" s="357"/>
      <c r="H8" s="358" t="s">
        <v>409</v>
      </c>
      <c r="I8" s="355" t="n">
        <f aca="false">D8</f>
        <v>8180000</v>
      </c>
      <c r="J8" s="344"/>
      <c r="K8" s="344"/>
      <c r="L8" s="357"/>
      <c r="M8" s="359" t="s">
        <v>409</v>
      </c>
      <c r="N8" s="360" t="s">
        <v>415</v>
      </c>
      <c r="O8" s="345"/>
    </row>
    <row r="9" customFormat="false" ht="12.8" hidden="false" customHeight="false" outlineLevel="0" collapsed="false">
      <c r="B9" s="353"/>
      <c r="C9" s="361" t="s">
        <v>416</v>
      </c>
      <c r="D9" s="362" t="n">
        <f aca="false">IF(D7&lt;550000,0,(IF(D7&lt;1625000,D7-550000,IF(D7&lt;1800000,D7-D7*0.4-100000,IF(D7&lt;3600000,D7-(D7*0.3+80000),IF(D7&lt;6600000,D7-(D7*0.2+440000),IF(D7&lt;8500000,D7-(D7*0.1+1100000),D7-1950000)))))))</f>
        <v>0</v>
      </c>
      <c r="E9" s="362" t="n">
        <f aca="false">IF(E7&lt;550000,0,(IF(E7&lt;1625000,E7-550000,IF(E7&lt;1800000,E7-E7*0.4-100000,IF(E7&lt;3600000,E7-(E7*0.3+80000),IF(E7&lt;6600000,E7-(E7*0.2+440000),IF(E7&lt;8500000,E7-(E7*0.1+1100000),E7-1950000)))))))</f>
        <v>0</v>
      </c>
      <c r="F9" s="362" t="n">
        <f aca="false">IF(F7&lt;550000,0,(IF(F7&lt;1625000,F7-550000,IF(F7&lt;1800000,F7-F7*0.4-100000,IF(F7&lt;3600000,F7-(F7*0.3+80000),IF(F7&lt;6600000,F7-(F7*0.2+440000),IF(F7&lt;8500000,F7-(F7*0.1+1100000),F7-1950000)))))))</f>
        <v>0</v>
      </c>
      <c r="G9" s="362" t="n">
        <f aca="false">IF(G7&lt;550000,0,(IF(G7&lt;1625000,G7-550000,IF(G7&lt;1800000,G7-G7*0.4-100000,IF(G7&lt;3600000,G7-(G7*0.3+80000),IF(G7&lt;6600000,G7-(G7*0.2+440000),IF(G7&lt;8500000,G7-(G7*0.1+1100000),G7-1950000)))))))</f>
        <v>0</v>
      </c>
      <c r="H9" s="363" t="s">
        <v>409</v>
      </c>
      <c r="I9" s="364" t="n">
        <f aca="false">D9</f>
        <v>0</v>
      </c>
      <c r="J9" s="360" t="n">
        <f aca="false">E9</f>
        <v>0</v>
      </c>
      <c r="K9" s="360" t="n">
        <f aca="false">F9</f>
        <v>0</v>
      </c>
      <c r="L9" s="365" t="n">
        <f aca="false">G9</f>
        <v>0</v>
      </c>
      <c r="M9" s="359" t="s">
        <v>409</v>
      </c>
      <c r="N9" s="360" t="s">
        <v>409</v>
      </c>
      <c r="O9" s="345"/>
    </row>
    <row r="10" customFormat="false" ht="12.8" hidden="false" customHeight="false" outlineLevel="0" collapsed="false">
      <c r="B10" s="353"/>
      <c r="C10" s="361" t="s">
        <v>417</v>
      </c>
      <c r="D10" s="364"/>
      <c r="E10" s="366"/>
      <c r="F10" s="360"/>
      <c r="G10" s="365"/>
      <c r="H10" s="363" t="s">
        <v>409</v>
      </c>
      <c r="I10" s="364" t="n">
        <f aca="false">D10</f>
        <v>0</v>
      </c>
      <c r="J10" s="366"/>
      <c r="K10" s="360"/>
      <c r="L10" s="365"/>
      <c r="M10" s="359" t="s">
        <v>409</v>
      </c>
      <c r="N10" s="360" t="s">
        <v>409</v>
      </c>
      <c r="O10" s="345"/>
    </row>
    <row r="11" customFormat="false" ht="12" hidden="false" customHeight="false" outlineLevel="0" collapsed="false">
      <c r="B11" s="353"/>
      <c r="C11" s="367" t="s">
        <v>418</v>
      </c>
      <c r="D11" s="368" t="n">
        <f aca="false">SUM(D8:D10)</f>
        <v>8180000</v>
      </c>
      <c r="E11" s="369" t="n">
        <f aca="false">SUM(E8:E10)</f>
        <v>0</v>
      </c>
      <c r="F11" s="369" t="n">
        <f aca="false">SUM(F8:F10)</f>
        <v>0</v>
      </c>
      <c r="G11" s="370" t="n">
        <f aca="false">SUM(G8:G10)</f>
        <v>0</v>
      </c>
      <c r="H11" s="371"/>
      <c r="I11" s="372" t="n">
        <f aca="false">SUM(I8:I10)</f>
        <v>8180000</v>
      </c>
      <c r="J11" s="373" t="n">
        <f aca="false">SUM(J8:J10)</f>
        <v>0</v>
      </c>
      <c r="K11" s="373" t="n">
        <f aca="false">SUM(K8:K10)</f>
        <v>0</v>
      </c>
      <c r="L11" s="374" t="n">
        <f aca="false">SUM(L8:L10)</f>
        <v>0</v>
      </c>
      <c r="M11" s="359" t="s">
        <v>409</v>
      </c>
      <c r="N11" s="360" t="s">
        <v>409</v>
      </c>
      <c r="O11" s="345"/>
    </row>
    <row r="12" customFormat="false" ht="12" hidden="false" customHeight="false" outlineLevel="0" collapsed="false">
      <c r="B12" s="375"/>
      <c r="C12" s="376" t="s">
        <v>419</v>
      </c>
      <c r="D12" s="377"/>
      <c r="E12" s="378"/>
      <c r="F12" s="379"/>
      <c r="G12" s="380"/>
      <c r="H12" s="381"/>
      <c r="I12" s="382"/>
      <c r="J12" s="379"/>
      <c r="K12" s="379"/>
      <c r="L12" s="383"/>
      <c r="M12" s="359"/>
      <c r="N12" s="360"/>
      <c r="O12" s="345"/>
    </row>
    <row r="13" customFormat="false" ht="12" hidden="false" customHeight="false" outlineLevel="0" collapsed="false">
      <c r="B13" s="375"/>
      <c r="C13" s="384" t="s">
        <v>420</v>
      </c>
      <c r="D13" s="385" t="n">
        <v>21300</v>
      </c>
      <c r="E13" s="386"/>
      <c r="F13" s="387"/>
      <c r="G13" s="388"/>
      <c r="H13" s="389"/>
      <c r="I13" s="364" t="n">
        <f aca="false">D13</f>
        <v>21300</v>
      </c>
      <c r="J13" s="387"/>
      <c r="K13" s="387"/>
      <c r="L13" s="388"/>
      <c r="M13" s="359"/>
      <c r="N13" s="360"/>
      <c r="O13" s="345"/>
    </row>
    <row r="14" customFormat="false" ht="12.8" hidden="false" customHeight="false" outlineLevel="0" collapsed="false">
      <c r="B14" s="390" t="s">
        <v>421</v>
      </c>
      <c r="C14" s="354" t="s">
        <v>422</v>
      </c>
      <c r="D14" s="459" t="n">
        <v>1060000</v>
      </c>
      <c r="E14" s="356" t="s">
        <v>409</v>
      </c>
      <c r="F14" s="344"/>
      <c r="G14" s="357"/>
      <c r="H14" s="358"/>
      <c r="I14" s="355" t="n">
        <f aca="false">D14</f>
        <v>1060000</v>
      </c>
      <c r="J14" s="344"/>
      <c r="K14" s="344"/>
      <c r="L14" s="357"/>
      <c r="M14" s="359" t="n">
        <f aca="false">D14</f>
        <v>1060000</v>
      </c>
      <c r="N14" s="360" t="s">
        <v>409</v>
      </c>
      <c r="O14" s="345"/>
    </row>
    <row r="15" customFormat="false" ht="12.8" hidden="false" customHeight="false" outlineLevel="0" collapsed="false">
      <c r="B15" s="390"/>
      <c r="C15" s="361" t="s">
        <v>423</v>
      </c>
      <c r="D15" s="364" t="n">
        <v>204190</v>
      </c>
      <c r="E15" s="391" t="n">
        <v>204190</v>
      </c>
      <c r="F15" s="360" t="n">
        <v>204190</v>
      </c>
      <c r="G15" s="365" t="n">
        <v>204190</v>
      </c>
      <c r="H15" s="392"/>
      <c r="I15" s="364" t="n">
        <f aca="false">D15</f>
        <v>204190</v>
      </c>
      <c r="J15" s="391" t="n">
        <f aca="false">E15</f>
        <v>204190</v>
      </c>
      <c r="K15" s="391" t="n">
        <f aca="false">F15</f>
        <v>204190</v>
      </c>
      <c r="L15" s="391" t="n">
        <f aca="false">G15</f>
        <v>204190</v>
      </c>
      <c r="M15" s="359" t="s">
        <v>409</v>
      </c>
      <c r="N15" s="360" t="n">
        <f aca="false">SUM(D15:G15)</f>
        <v>816760</v>
      </c>
      <c r="O15" s="345"/>
    </row>
    <row r="16" customFormat="false" ht="12.8" hidden="false" customHeight="false" outlineLevel="0" collapsed="false">
      <c r="B16" s="390"/>
      <c r="C16" s="361" t="s">
        <v>424</v>
      </c>
      <c r="D16" s="364" t="n">
        <v>599680</v>
      </c>
      <c r="E16" s="391" t="n">
        <v>239870</v>
      </c>
      <c r="F16" s="360" t="n">
        <v>119940</v>
      </c>
      <c r="G16" s="365" t="n">
        <v>239870</v>
      </c>
      <c r="H16" s="389"/>
      <c r="I16" s="364" t="n">
        <f aca="false">D16</f>
        <v>599680</v>
      </c>
      <c r="J16" s="391" t="n">
        <f aca="false">E16</f>
        <v>239870</v>
      </c>
      <c r="K16" s="391" t="n">
        <f aca="false">F16</f>
        <v>119940</v>
      </c>
      <c r="L16" s="391" t="n">
        <f aca="false">G16</f>
        <v>239870</v>
      </c>
      <c r="M16" s="359" t="s">
        <v>409</v>
      </c>
      <c r="N16" s="360" t="n">
        <f aca="false">SUM(D16:G16)</f>
        <v>1199360</v>
      </c>
      <c r="O16" s="345"/>
    </row>
    <row r="17" customFormat="false" ht="12.8" hidden="false" customHeight="false" outlineLevel="0" collapsed="false">
      <c r="B17" s="390"/>
      <c r="C17" s="361" t="s">
        <v>425</v>
      </c>
      <c r="D17" s="364" t="n">
        <v>600000</v>
      </c>
      <c r="E17" s="391" t="n">
        <v>168000</v>
      </c>
      <c r="F17" s="360" t="n">
        <v>168000</v>
      </c>
      <c r="G17" s="365" t="n">
        <v>168000</v>
      </c>
      <c r="H17" s="389"/>
      <c r="I17" s="364" t="n">
        <f aca="false">D17</f>
        <v>600000</v>
      </c>
      <c r="J17" s="391" t="n">
        <f aca="false">E17</f>
        <v>168000</v>
      </c>
      <c r="K17" s="391" t="n">
        <f aca="false">F17</f>
        <v>168000</v>
      </c>
      <c r="L17" s="391" t="n">
        <f aca="false">G17</f>
        <v>168000</v>
      </c>
      <c r="M17" s="359"/>
      <c r="N17" s="360" t="n">
        <f aca="false">SUM(D17:G17)</f>
        <v>1104000</v>
      </c>
      <c r="O17" s="345"/>
    </row>
    <row r="18" customFormat="false" ht="12" hidden="false" customHeight="false" outlineLevel="0" collapsed="false">
      <c r="B18" s="390"/>
      <c r="C18" s="361" t="s">
        <v>426</v>
      </c>
      <c r="D18" s="364" t="n">
        <v>100000</v>
      </c>
      <c r="E18" s="362" t="n">
        <v>50000</v>
      </c>
      <c r="F18" s="393" t="n">
        <v>50000</v>
      </c>
      <c r="G18" s="394" t="n">
        <v>50000</v>
      </c>
      <c r="H18" s="389"/>
      <c r="I18" s="364" t="n">
        <v>70000</v>
      </c>
      <c r="J18" s="387" t="n">
        <v>28000</v>
      </c>
      <c r="K18" s="387" t="n">
        <v>28000</v>
      </c>
      <c r="L18" s="388" t="n">
        <v>28000</v>
      </c>
      <c r="M18" s="395"/>
      <c r="N18" s="360" t="s">
        <v>409</v>
      </c>
      <c r="O18" s="345"/>
    </row>
    <row r="19" customFormat="false" ht="12" hidden="false" customHeight="false" outlineLevel="0" collapsed="false">
      <c r="B19" s="390"/>
      <c r="C19" s="361" t="s">
        <v>427</v>
      </c>
      <c r="D19" s="364" t="n">
        <v>50000</v>
      </c>
      <c r="E19" s="362"/>
      <c r="F19" s="393"/>
      <c r="G19" s="394"/>
      <c r="H19" s="389"/>
      <c r="I19" s="364" t="n">
        <v>25000</v>
      </c>
      <c r="J19" s="387"/>
      <c r="K19" s="387"/>
      <c r="L19" s="388"/>
      <c r="M19" s="395"/>
      <c r="N19" s="360"/>
      <c r="O19" s="345"/>
    </row>
    <row r="20" customFormat="false" ht="12" hidden="false" customHeight="false" outlineLevel="0" collapsed="false">
      <c r="B20" s="390"/>
      <c r="C20" s="361" t="s">
        <v>428</v>
      </c>
      <c r="D20" s="364"/>
      <c r="E20" s="362"/>
      <c r="F20" s="393"/>
      <c r="G20" s="394"/>
      <c r="H20" s="389"/>
      <c r="I20" s="364"/>
      <c r="J20" s="387"/>
      <c r="K20" s="387"/>
      <c r="L20" s="388"/>
      <c r="M20" s="395"/>
      <c r="N20" s="360"/>
      <c r="O20" s="345"/>
    </row>
    <row r="21" customFormat="false" ht="12" hidden="false" customHeight="false" outlineLevel="0" collapsed="false">
      <c r="B21" s="390"/>
      <c r="C21" s="396" t="s">
        <v>429</v>
      </c>
      <c r="D21" s="364"/>
      <c r="E21" s="362"/>
      <c r="F21" s="393"/>
      <c r="G21" s="394"/>
      <c r="H21" s="389"/>
      <c r="I21" s="364"/>
      <c r="J21" s="387"/>
      <c r="K21" s="387"/>
      <c r="L21" s="388"/>
      <c r="M21" s="395"/>
      <c r="N21" s="360"/>
      <c r="O21" s="345"/>
    </row>
    <row r="22" customFormat="false" ht="12" hidden="false" customHeight="false" outlineLevel="0" collapsed="false">
      <c r="B22" s="390"/>
      <c r="C22" s="396" t="s">
        <v>430</v>
      </c>
      <c r="D22" s="364"/>
      <c r="E22" s="362"/>
      <c r="F22" s="393"/>
      <c r="G22" s="394"/>
      <c r="H22" s="389"/>
      <c r="I22" s="364"/>
      <c r="J22" s="387"/>
      <c r="K22" s="387"/>
      <c r="L22" s="388"/>
      <c r="M22" s="395"/>
      <c r="N22" s="360"/>
      <c r="O22" s="345"/>
    </row>
    <row r="23" customFormat="false" ht="12" hidden="false" customHeight="false" outlineLevel="0" collapsed="false">
      <c r="B23" s="390"/>
      <c r="C23" s="361" t="s">
        <v>431</v>
      </c>
      <c r="D23" s="364"/>
      <c r="E23" s="391" t="s">
        <v>409</v>
      </c>
      <c r="F23" s="360"/>
      <c r="G23" s="365"/>
      <c r="H23" s="389"/>
      <c r="I23" s="364" t="str">
        <f aca="false">IF(D23&gt;0,330000,"")</f>
        <v/>
      </c>
      <c r="J23" s="387"/>
      <c r="K23" s="387"/>
      <c r="L23" s="388"/>
      <c r="M23" s="359"/>
      <c r="N23" s="360" t="s">
        <v>409</v>
      </c>
      <c r="O23" s="345"/>
    </row>
    <row r="24" customFormat="false" ht="12" hidden="false" customHeight="false" outlineLevel="0" collapsed="false">
      <c r="B24" s="390"/>
      <c r="C24" s="361" t="s">
        <v>432</v>
      </c>
      <c r="D24" s="460" t="n">
        <f aca="false">580000+380000*3</f>
        <v>1720000</v>
      </c>
      <c r="E24" s="386"/>
      <c r="F24" s="387"/>
      <c r="G24" s="388"/>
      <c r="H24" s="389"/>
      <c r="I24" s="461" t="n">
        <f aca="false">450000+330000*3</f>
        <v>1440000</v>
      </c>
      <c r="J24" s="387"/>
      <c r="K24" s="387"/>
      <c r="L24" s="388"/>
      <c r="M24" s="359"/>
      <c r="N24" s="360" t="s">
        <v>409</v>
      </c>
      <c r="O24" s="345"/>
    </row>
    <row r="25" customFormat="false" ht="12" hidden="false" customHeight="false" outlineLevel="0" collapsed="false">
      <c r="B25" s="390"/>
      <c r="C25" s="361" t="s">
        <v>433</v>
      </c>
      <c r="D25" s="364" t="n">
        <v>480000</v>
      </c>
      <c r="E25" s="386" t="n">
        <v>480000</v>
      </c>
      <c r="F25" s="398" t="n">
        <v>480000</v>
      </c>
      <c r="G25" s="399" t="n">
        <v>480000</v>
      </c>
      <c r="H25" s="400" t="s">
        <v>434</v>
      </c>
      <c r="I25" s="364" t="n">
        <v>430000</v>
      </c>
      <c r="J25" s="387" t="n">
        <v>430000</v>
      </c>
      <c r="K25" s="387" t="n">
        <v>430000</v>
      </c>
      <c r="L25" s="388" t="n">
        <v>430000</v>
      </c>
      <c r="M25" s="359"/>
      <c r="N25" s="360" t="s">
        <v>409</v>
      </c>
      <c r="O25" s="345"/>
    </row>
    <row r="26" customFormat="false" ht="12" hidden="false" customHeight="false" outlineLevel="0" collapsed="false">
      <c r="B26" s="390"/>
      <c r="C26" s="401" t="s">
        <v>435</v>
      </c>
      <c r="D26" s="402" t="n">
        <f aca="false">SUM(D12:D25)</f>
        <v>4835170</v>
      </c>
      <c r="E26" s="403" t="n">
        <f aca="false">SUM(E12:E25)</f>
        <v>1142060</v>
      </c>
      <c r="F26" s="404" t="n">
        <f aca="false">SUM(F12:F25)</f>
        <v>1022130</v>
      </c>
      <c r="G26" s="405" t="n">
        <f aca="false">SUM(G12:G25)</f>
        <v>1142060</v>
      </c>
      <c r="H26" s="406" t="n">
        <v>0.7</v>
      </c>
      <c r="I26" s="402" t="n">
        <f aca="false">SUM(I12:I25)</f>
        <v>4450170</v>
      </c>
      <c r="J26" s="404" t="n">
        <f aca="false">SUM(J12:J25)</f>
        <v>1070060</v>
      </c>
      <c r="K26" s="404" t="n">
        <f aca="false">SUM(K12:K25)</f>
        <v>950130</v>
      </c>
      <c r="L26" s="405" t="n">
        <f aca="false">SUM(L12:L25)</f>
        <v>1070060</v>
      </c>
      <c r="M26" s="407"/>
      <c r="N26" s="408" t="s">
        <v>409</v>
      </c>
      <c r="O26" s="345"/>
    </row>
    <row r="27" customFormat="false" ht="12" hidden="false" customHeight="false" outlineLevel="0" collapsed="false">
      <c r="B27" s="409" t="s">
        <v>436</v>
      </c>
      <c r="C27" s="409"/>
      <c r="D27" s="410" t="n">
        <f aca="false">IF(D11=0,0,INT((D11-D26)/1000)*1000)</f>
        <v>3344000</v>
      </c>
      <c r="E27" s="411" t="n">
        <f aca="false">IF(E11=0,0,INT((E11-E26)/1000)*1000)</f>
        <v>0</v>
      </c>
      <c r="F27" s="412" t="n">
        <f aca="false">IF(F11=0,0,INT((F11-F26)/1000)*1000)</f>
        <v>0</v>
      </c>
      <c r="G27" s="413" t="n">
        <f aca="false">IF(G11=0,0,INT((G11-G26)/1000)*1000)</f>
        <v>0</v>
      </c>
      <c r="H27" s="414"/>
      <c r="I27" s="415" t="n">
        <f aca="false">IF(I11=0,0,INT((I11-I26)/1000)*1000)</f>
        <v>3729000</v>
      </c>
      <c r="J27" s="416" t="n">
        <f aca="false">IF(J11=0,0,INT((J11-J26)/1000)*1000)</f>
        <v>0</v>
      </c>
      <c r="K27" s="416" t="n">
        <f aca="false">IF(K11=0,0,INT((K11-K26)/1000)*1000)</f>
        <v>0</v>
      </c>
      <c r="L27" s="413" t="n">
        <f aca="false">IF(L11=0,0,INT((L11-L26)/1000)*1000)</f>
        <v>0</v>
      </c>
      <c r="M27" s="417"/>
      <c r="N27" s="418"/>
      <c r="O27" s="345"/>
    </row>
    <row r="28" customFormat="false" ht="12" hidden="false" customHeight="false" outlineLevel="0" collapsed="false">
      <c r="B28" s="419" t="s">
        <v>437</v>
      </c>
      <c r="C28" s="419"/>
      <c r="D28" s="420" t="n">
        <f aca="false">INT(0.1*(1.021*(IF(D27&lt;1,0,IF(D27&lt;195*10^4,D27*0.05,IF(D27&lt;330*10^4,D27*0.1-97500,IF(D27&lt;695*10^4,D27*0.2-427500,IF(D27&lt;9000*10^4,D27*0.23-636000,IF(D27&lt;1800*10^4,D27*0.33-1536000,IH27*0.4-2796000)))))))))*10</f>
        <v>246360</v>
      </c>
      <c r="E28" s="421" t="n">
        <f aca="false">INT(0.1*(1.021*(IF(E27&lt;1,0,IF(E27&lt;195*10^4,E27*0.05,IF(E27&lt;330*10^4,E27*0.1-97500,IF(E27&lt;695*10^4,E27*0.2-427500,IF(E27&lt;9000*10^4,E27*0.23-636000,IF(E27&lt;1800*10^4,E27*0.33-1536000,II27*0.4-2796000)))))))))*10</f>
        <v>0</v>
      </c>
      <c r="F28" s="398" t="n">
        <f aca="false">INT(0.1*(1.021*(IF(F27&lt;1,0,IF(F27&lt;195*10^4,F27*0.05,IF(F27&lt;330*10^4,F27*0.1-97500,IF(F27&lt;695*10^4,F27*0.2-427500,IF(F27&lt;9000*10^4,F27*0.23-636000,IF(F27&lt;1800*10^4,F27*0.33-1536000,IJ27*0.4-2796000)))))))))*10</f>
        <v>0</v>
      </c>
      <c r="G28" s="399" t="n">
        <f aca="false">INT(0.1*(1.021*(IF(G27&lt;1,0,IF(G27&lt;195*10^4,G27*0.05,IF(G27&lt;330*10^4,G27*0.1-97500,IF(G27&lt;695*10^4,G27*0.2-427500,IF(G27&lt;9000*10^4,G27*0.23-636000,IF(G27&lt;1800*10^4,G27*0.33-1536000,IK27*0.4-2796000)))))))))*10</f>
        <v>0</v>
      </c>
      <c r="H28" s="422"/>
      <c r="I28" s="420" t="n">
        <f aca="false">(INT(I27*0.06/100)*100)+(INT(I27*0.04/100)*100)</f>
        <v>372800</v>
      </c>
      <c r="J28" s="398" t="n">
        <f aca="false">IF(J27&gt;0,(INT(J27*0.06/100)*100)+(INT(J27*0.04/100)*100),0)</f>
        <v>0</v>
      </c>
      <c r="K28" s="398" t="n">
        <f aca="false">IF(K27&gt;0,(INT(K27*0.06/100)*100)+(INT(K27*0.04/100)*100),0)</f>
        <v>0</v>
      </c>
      <c r="L28" s="399" t="n">
        <f aca="false">IF(L27&gt;0,(INT(L27*0.06/100)*100)+(INT(L27*0.04/100)*100),0)</f>
        <v>0</v>
      </c>
      <c r="M28" s="423"/>
      <c r="N28" s="424"/>
      <c r="O28" s="345"/>
    </row>
    <row r="29" customFormat="false" ht="12.8" hidden="false" customHeight="false" outlineLevel="0" collapsed="false">
      <c r="B29" s="425" t="s">
        <v>438</v>
      </c>
      <c r="C29" s="425"/>
      <c r="D29" s="372" t="n">
        <v>7344</v>
      </c>
      <c r="E29" s="369"/>
      <c r="F29" s="373"/>
      <c r="G29" s="374"/>
      <c r="H29" s="426" t="s">
        <v>439</v>
      </c>
      <c r="I29" s="372" t="n">
        <f aca="false">IF(I27&gt;2000000,2500,IF(I27&gt;0,(SUM(D21:D25)-SUM(I21:I25))*0.05,0))</f>
        <v>2500</v>
      </c>
      <c r="J29" s="373" t="n">
        <f aca="false">IF(J27&gt;2000000,2500,IF(J27&gt;0,(SUM(E21:E25)-SUM(J21:J25))*0.05,0))</f>
        <v>0</v>
      </c>
      <c r="K29" s="373" t="n">
        <f aca="false">IF(K27&gt;2000000,2500,IF(K27&gt;0,(SUM(F21:F25)-SUM(K21:K25))*0.05,0))</f>
        <v>0</v>
      </c>
      <c r="L29" s="374" t="n">
        <f aca="false">IF(L27&gt;2000000,2500,IF(L27&gt;0,(SUM(G21:G25)-SUM(L21:L25))*0.05,0))</f>
        <v>0</v>
      </c>
      <c r="M29" s="427"/>
      <c r="N29" s="428"/>
      <c r="O29" s="345"/>
    </row>
    <row r="30" customFormat="false" ht="12" hidden="false" customHeight="false" outlineLevel="0" collapsed="false">
      <c r="B30" s="429"/>
      <c r="C30" s="429"/>
      <c r="D30" s="430"/>
      <c r="E30" s="431"/>
      <c r="F30" s="431"/>
      <c r="G30" s="431"/>
      <c r="H30" s="432" t="s">
        <v>440</v>
      </c>
      <c r="I30" s="433" t="n">
        <f aca="false">IF(I11&lt;=280000,0,5800)</f>
        <v>5800</v>
      </c>
      <c r="J30" s="434" t="n">
        <f aca="false">IF(J11&lt;=280000,0,5800)</f>
        <v>0</v>
      </c>
      <c r="K30" s="434" t="n">
        <f aca="false">IF(K11&lt;=280000,0,5800)</f>
        <v>0</v>
      </c>
      <c r="L30" s="435" t="n">
        <f aca="false">IF(L11&lt;=280000,0,5800)</f>
        <v>0</v>
      </c>
      <c r="M30" s="436"/>
      <c r="N30" s="437"/>
      <c r="O30" s="345"/>
    </row>
    <row r="31" customFormat="false" ht="12.8" hidden="false" customHeight="false" outlineLevel="0" collapsed="false">
      <c r="B31" s="438" t="s">
        <v>441</v>
      </c>
      <c r="C31" s="438"/>
      <c r="D31" s="439" t="n">
        <f aca="false">INT((D28-D29)/100)*100</f>
        <v>239000</v>
      </c>
      <c r="E31" s="440" t="n">
        <f aca="false">INT((E28-E29)/100)*100</f>
        <v>0</v>
      </c>
      <c r="F31" s="440" t="n">
        <f aca="false">INT((F28-F29)/100)*100</f>
        <v>0</v>
      </c>
      <c r="G31" s="440" t="n">
        <f aca="false">INT((G28-G29)/100)*100</f>
        <v>0</v>
      </c>
      <c r="H31" s="441"/>
      <c r="I31" s="442" t="n">
        <f aca="false">INT((I28+I29+I30)/100)*100</f>
        <v>381100</v>
      </c>
      <c r="J31" s="443" t="n">
        <f aca="false">INT((J28-J29+J30)/100)*100</f>
        <v>0</v>
      </c>
      <c r="K31" s="443" t="n">
        <f aca="false">INT((K28-K29+K30)/100)*100</f>
        <v>0</v>
      </c>
      <c r="L31" s="444" t="n">
        <f aca="false">INT((L28-L29+L30)/100)*100</f>
        <v>0</v>
      </c>
      <c r="M31" s="445" t="n">
        <f aca="false">SUM(M12:M26)</f>
        <v>1060000</v>
      </c>
      <c r="N31" s="445" t="n">
        <f aca="false">SUM(N12:N26)</f>
        <v>3120120</v>
      </c>
      <c r="O31" s="441" t="n">
        <f aca="false">SUM(D31:N31)</f>
        <v>4800220</v>
      </c>
    </row>
    <row r="32" customFormat="false" ht="8.25" hidden="false" customHeight="true" outlineLevel="0" collapsed="false"/>
    <row r="33" customFormat="false" ht="14.25" hidden="false" customHeight="true" outlineLevel="0" collapsed="false">
      <c r="D33" s="446" t="s">
        <v>442</v>
      </c>
      <c r="E33" s="447" t="s">
        <v>443</v>
      </c>
      <c r="H33" s="448" t="s">
        <v>444</v>
      </c>
      <c r="I33" s="449" t="s">
        <v>445</v>
      </c>
      <c r="M33" s="447"/>
    </row>
    <row r="34" customFormat="false" ht="12" hidden="false" customHeight="false" outlineLevel="0" collapsed="false">
      <c r="D34" s="446"/>
      <c r="H34" s="448"/>
      <c r="I34" s="449"/>
      <c r="N34" s="450" t="s">
        <v>446</v>
      </c>
      <c r="O34" s="450"/>
    </row>
    <row r="35" customFormat="false" ht="12" hidden="false" customHeight="false" outlineLevel="0" collapsed="false">
      <c r="D35" s="446"/>
      <c r="H35" s="448"/>
      <c r="I35" s="449"/>
      <c r="N35" s="325" t="s">
        <v>447</v>
      </c>
      <c r="O35" s="451" t="n">
        <f aca="false">D11</f>
        <v>8180000</v>
      </c>
    </row>
    <row r="36" customFormat="false" ht="12" hidden="false" customHeight="false" outlineLevel="0" collapsed="false">
      <c r="D36" s="446"/>
      <c r="H36" s="452"/>
      <c r="I36" s="449"/>
      <c r="N36" s="453" t="s">
        <v>448</v>
      </c>
      <c r="O36" s="451" t="n">
        <f aca="false">SUM(E7:G7)</f>
        <v>0</v>
      </c>
    </row>
    <row r="37" customFormat="false" ht="12" hidden="false" customHeight="false" outlineLevel="0" collapsed="false">
      <c r="D37" s="454"/>
      <c r="N37" s="455" t="s">
        <v>449</v>
      </c>
      <c r="O37" s="451" t="n">
        <f aca="false">O31</f>
        <v>4800220</v>
      </c>
    </row>
    <row r="38" customFormat="false" ht="12.8" hidden="false" customHeight="false" outlineLevel="0" collapsed="false">
      <c r="D38" s="456" t="s">
        <v>450</v>
      </c>
      <c r="N38" s="455" t="s">
        <v>451</v>
      </c>
      <c r="O38" s="457" t="n">
        <f aca="false">仕訳帳・設定!I108</f>
        <v>0</v>
      </c>
    </row>
    <row r="39" customFormat="false" ht="12" hidden="false" customHeight="false" outlineLevel="0" collapsed="false">
      <c r="N39" s="455" t="s">
        <v>452</v>
      </c>
      <c r="O39" s="457" t="n">
        <f aca="false">仕訳帳・設定!I80</f>
        <v>0</v>
      </c>
      <c r="Q39" s="462" t="s">
        <v>455</v>
      </c>
    </row>
    <row r="40" customFormat="false" ht="12" hidden="false" customHeight="false" outlineLevel="0" collapsed="false">
      <c r="N40" s="458" t="s">
        <v>453</v>
      </c>
      <c r="O40" s="451" t="n">
        <f aca="false">O35+O36-O37+O38+O39</f>
        <v>3379780</v>
      </c>
      <c r="P40" s="170" t="n">
        <f aca="false">可処分試算!O40</f>
        <v>3859170</v>
      </c>
      <c r="Q40" s="463" t="n">
        <f aca="false">P40-O40</f>
        <v>479390</v>
      </c>
    </row>
    <row r="42" customFormat="false" ht="12" hidden="false" customHeight="false" outlineLevel="0" collapsed="false">
      <c r="N42" s="0" t="s">
        <v>454</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1672</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2017-09-20T09:11:17Z</dcterms:created>
  <dc:creator/>
  <dc:description/>
  <dc:language>ja-JP</dc:language>
  <cp:lastModifiedBy/>
  <cp:lastPrinted>2018-11-27T16:09:14Z</cp:lastPrinted>
  <dcterms:modified xsi:type="dcterms:W3CDTF">2025-01-27T16:57:11Z</dcterms:modified>
  <cp:revision>213</cp:revision>
  <dc:subject/>
  <dc:title/>
</cp:coreProperties>
</file>

<file path=docProps/custom.xml><?xml version="1.0" encoding="utf-8"?>
<Properties xmlns="http://schemas.openxmlformats.org/officeDocument/2006/custom-properties" xmlns:vt="http://schemas.openxmlformats.org/officeDocument/2006/docPropsVTypes"/>
</file>