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esktop\机引出\20251117ディスクトップ\机の引出し\令和7年パソコン簿記研修\"/>
    </mc:Choice>
  </mc:AlternateContent>
  <xr:revisionPtr revIDLastSave="0" documentId="13_ncr:1_{2405EE01-71B8-415E-9E15-684C60B81378}" xr6:coauthVersionLast="47" xr6:coauthVersionMax="47" xr10:uidLastSave="{00000000-0000-0000-0000-000000000000}"/>
  <bookViews>
    <workbookView xWindow="380" yWindow="120" windowWidth="17490" windowHeight="9960" tabRatio="731" firstSheet="1" activeTab="1" xr2:uid="{00000000-000D-0000-FFFF-FFFF00000000}"/>
  </bookViews>
  <sheets>
    <sheet name="簿記一巡" sheetId="1" r:id="rId1"/>
    <sheet name="仕訳帳・設定" sheetId="2" r:id="rId2"/>
    <sheet name="総勘定元帳" sheetId="3" r:id="rId3"/>
    <sheet name="損益計算書" sheetId="4" r:id="rId4"/>
    <sheet name="貸借対照表" sheetId="5" r:id="rId5"/>
    <sheet name="減価償却" sheetId="6" r:id="rId6"/>
    <sheet name="可処分試算" sheetId="7" r:id="rId7"/>
    <sheet name="可処分試算_専従者給与なし" sheetId="8" r:id="rId8"/>
  </sheets>
  <calcPr calcId="191029"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Q20" i="4" l="1"/>
  <c r="O38" i="8"/>
  <c r="O36" i="8"/>
  <c r="M31" i="8"/>
  <c r="G26" i="8"/>
  <c r="F26" i="8"/>
  <c r="E26" i="8"/>
  <c r="D26" i="8"/>
  <c r="I24" i="8"/>
  <c r="D24" i="8"/>
  <c r="I23" i="8"/>
  <c r="N17" i="8"/>
  <c r="L17" i="8"/>
  <c r="K17" i="8"/>
  <c r="J17" i="8"/>
  <c r="I17" i="8"/>
  <c r="N16" i="8"/>
  <c r="L16" i="8"/>
  <c r="K16" i="8"/>
  <c r="J16" i="8"/>
  <c r="I16" i="8"/>
  <c r="N15" i="8"/>
  <c r="N31" i="8" s="1"/>
  <c r="L15" i="8"/>
  <c r="L26" i="8" s="1"/>
  <c r="K15" i="8"/>
  <c r="K26" i="8" s="1"/>
  <c r="J15" i="8"/>
  <c r="J26" i="8" s="1"/>
  <c r="I15" i="8"/>
  <c r="M14" i="8"/>
  <c r="I14" i="8"/>
  <c r="I26" i="8" s="1"/>
  <c r="I13" i="8"/>
  <c r="G11" i="8"/>
  <c r="G27" i="8" s="1"/>
  <c r="G28" i="8" s="1"/>
  <c r="G31" i="8" s="1"/>
  <c r="I10" i="8"/>
  <c r="G9" i="8"/>
  <c r="L9" i="8" s="1"/>
  <c r="L11" i="8" s="1"/>
  <c r="F9" i="8"/>
  <c r="F11" i="8" s="1"/>
  <c r="F27" i="8" s="1"/>
  <c r="F28" i="8" s="1"/>
  <c r="F31" i="8" s="1"/>
  <c r="E9" i="8"/>
  <c r="E11" i="8" s="1"/>
  <c r="E27" i="8" s="1"/>
  <c r="E28" i="8" s="1"/>
  <c r="E31" i="8" s="1"/>
  <c r="D9" i="8"/>
  <c r="I9" i="8" s="1"/>
  <c r="O38" i="7"/>
  <c r="O36" i="7"/>
  <c r="M31" i="7"/>
  <c r="H26" i="7"/>
  <c r="H27" i="7" s="1"/>
  <c r="H28" i="7" s="1"/>
  <c r="H31" i="7" s="1"/>
  <c r="G26" i="7"/>
  <c r="F26" i="7"/>
  <c r="E26" i="7"/>
  <c r="D26" i="7"/>
  <c r="I23" i="7"/>
  <c r="N17" i="7"/>
  <c r="L17" i="7"/>
  <c r="K17" i="7"/>
  <c r="J17" i="7"/>
  <c r="I17" i="7"/>
  <c r="N16" i="7"/>
  <c r="L16" i="7"/>
  <c r="L26" i="7" s="1"/>
  <c r="K16" i="7"/>
  <c r="K26" i="7" s="1"/>
  <c r="J16" i="7"/>
  <c r="I16" i="7"/>
  <c r="N15" i="7"/>
  <c r="N31" i="7" s="1"/>
  <c r="L15" i="7"/>
  <c r="K15" i="7"/>
  <c r="J15" i="7"/>
  <c r="J26" i="7" s="1"/>
  <c r="I15" i="7"/>
  <c r="M14" i="7"/>
  <c r="I14" i="7"/>
  <c r="I13" i="7"/>
  <c r="I26" i="7" s="1"/>
  <c r="G11" i="7"/>
  <c r="G27" i="7" s="1"/>
  <c r="G28" i="7" s="1"/>
  <c r="G31" i="7" s="1"/>
  <c r="F11" i="7"/>
  <c r="F27" i="7" s="1"/>
  <c r="F28" i="7" s="1"/>
  <c r="F31" i="7" s="1"/>
  <c r="I10" i="7"/>
  <c r="G9" i="7"/>
  <c r="L9" i="7" s="1"/>
  <c r="L11" i="7" s="1"/>
  <c r="F9" i="7"/>
  <c r="K9" i="7" s="1"/>
  <c r="K11" i="7" s="1"/>
  <c r="E9" i="7"/>
  <c r="E11" i="7" s="1"/>
  <c r="E27" i="7" s="1"/>
  <c r="E28" i="7" s="1"/>
  <c r="E31" i="7" s="1"/>
  <c r="D9" i="7"/>
  <c r="I9" i="7" s="1"/>
  <c r="H29" i="6"/>
  <c r="I29" i="6" s="1"/>
  <c r="E29" i="6"/>
  <c r="E27" i="6"/>
  <c r="H27" i="6" s="1"/>
  <c r="I27" i="6" s="1"/>
  <c r="H25" i="6"/>
  <c r="I25" i="6" s="1"/>
  <c r="E25" i="6"/>
  <c r="E23" i="6"/>
  <c r="H23" i="6" s="1"/>
  <c r="I23" i="6" s="1"/>
  <c r="H21" i="6"/>
  <c r="I21" i="6" s="1"/>
  <c r="E21" i="6"/>
  <c r="E19" i="6"/>
  <c r="H19" i="6" s="1"/>
  <c r="I19" i="6" s="1"/>
  <c r="H17" i="6"/>
  <c r="I17" i="6" s="1"/>
  <c r="E17" i="6"/>
  <c r="E15" i="6"/>
  <c r="H15" i="6" s="1"/>
  <c r="I15" i="6" s="1"/>
  <c r="D14" i="6"/>
  <c r="E13" i="6"/>
  <c r="H13" i="6" s="1"/>
  <c r="I13" i="6" s="1"/>
  <c r="H11" i="6"/>
  <c r="I11" i="6" s="1"/>
  <c r="E11" i="6"/>
  <c r="E9" i="6"/>
  <c r="H9" i="6" s="1"/>
  <c r="H7" i="6"/>
  <c r="E7" i="6"/>
  <c r="E29" i="5"/>
  <c r="B29" i="5"/>
  <c r="E28" i="5"/>
  <c r="C28" i="5"/>
  <c r="B28" i="5"/>
  <c r="E27" i="5"/>
  <c r="C27" i="5"/>
  <c r="B27" i="5"/>
  <c r="C26" i="5"/>
  <c r="B26" i="5"/>
  <c r="C25" i="5"/>
  <c r="B25" i="5"/>
  <c r="C24" i="5"/>
  <c r="B24" i="5"/>
  <c r="C23" i="5"/>
  <c r="B23" i="5"/>
  <c r="C22" i="5"/>
  <c r="B22" i="5"/>
  <c r="C21" i="5"/>
  <c r="B21" i="5"/>
  <c r="F20" i="5"/>
  <c r="E20" i="5"/>
  <c r="C20" i="5"/>
  <c r="B20" i="5"/>
  <c r="F19" i="5"/>
  <c r="E19" i="5"/>
  <c r="C19" i="5"/>
  <c r="B19" i="5"/>
  <c r="C18" i="5"/>
  <c r="B18" i="5"/>
  <c r="C17" i="5"/>
  <c r="B17" i="5"/>
  <c r="C16" i="5"/>
  <c r="B16" i="5"/>
  <c r="C15" i="5"/>
  <c r="B15" i="5"/>
  <c r="C14" i="5"/>
  <c r="B14" i="5"/>
  <c r="C13" i="5"/>
  <c r="B13" i="5"/>
  <c r="C12" i="5"/>
  <c r="B12" i="5"/>
  <c r="F11" i="5"/>
  <c r="E11" i="5"/>
  <c r="C11" i="5"/>
  <c r="B11" i="5"/>
  <c r="F10" i="5"/>
  <c r="E10" i="5"/>
  <c r="C10" i="5"/>
  <c r="B10" i="5"/>
  <c r="F9" i="5"/>
  <c r="E9" i="5"/>
  <c r="C9" i="5"/>
  <c r="B9" i="5"/>
  <c r="F8" i="5"/>
  <c r="E8" i="5"/>
  <c r="C8" i="5"/>
  <c r="B8" i="5"/>
  <c r="F7" i="5"/>
  <c r="E7" i="5"/>
  <c r="C7" i="5"/>
  <c r="B7" i="5"/>
  <c r="F6" i="5"/>
  <c r="E6" i="5"/>
  <c r="C6" i="5"/>
  <c r="B6" i="5"/>
  <c r="G26" i="4"/>
  <c r="C26" i="4"/>
  <c r="I25" i="4"/>
  <c r="G25" i="4"/>
  <c r="C25" i="4"/>
  <c r="N24" i="4"/>
  <c r="J24" i="4"/>
  <c r="I24" i="4"/>
  <c r="G24" i="4"/>
  <c r="C24" i="4"/>
  <c r="G23" i="4"/>
  <c r="C23" i="4"/>
  <c r="J22" i="4"/>
  <c r="G22" i="4"/>
  <c r="C22" i="4"/>
  <c r="N21" i="4"/>
  <c r="J21" i="4"/>
  <c r="G21" i="4"/>
  <c r="C21" i="4"/>
  <c r="J20" i="4"/>
  <c r="G20" i="4"/>
  <c r="C20" i="4"/>
  <c r="L19" i="4"/>
  <c r="G19" i="4"/>
  <c r="C19" i="4"/>
  <c r="L18" i="4"/>
  <c r="G18" i="4"/>
  <c r="C18" i="4"/>
  <c r="L17" i="4"/>
  <c r="G17" i="4"/>
  <c r="C17" i="4"/>
  <c r="L16" i="4"/>
  <c r="G16" i="4"/>
  <c r="E16" i="4"/>
  <c r="C16" i="4"/>
  <c r="L15" i="4"/>
  <c r="G15" i="4"/>
  <c r="C15" i="4"/>
  <c r="L14" i="4"/>
  <c r="G14" i="4"/>
  <c r="C14" i="4"/>
  <c r="L13" i="4"/>
  <c r="G13" i="4"/>
  <c r="E13" i="4"/>
  <c r="C13" i="4"/>
  <c r="L12" i="4"/>
  <c r="G12" i="4"/>
  <c r="C12" i="4"/>
  <c r="L11" i="4"/>
  <c r="G11" i="4"/>
  <c r="C11" i="4"/>
  <c r="G10" i="4"/>
  <c r="C10" i="4"/>
  <c r="J9" i="4"/>
  <c r="G9" i="4"/>
  <c r="C9" i="4"/>
  <c r="C5" i="3"/>
  <c r="B5" i="3"/>
  <c r="E2" i="3"/>
  <c r="E5" i="3" s="1"/>
  <c r="AK1000" i="2"/>
  <c r="AI1000" i="2"/>
  <c r="AJ1000" i="2" s="1"/>
  <c r="AD1000" i="2"/>
  <c r="AF1000" i="2" s="1"/>
  <c r="AG1000" i="2" s="1"/>
  <c r="AK999" i="2"/>
  <c r="AD999" i="2"/>
  <c r="AI999" i="2" s="1"/>
  <c r="AJ999" i="2" s="1"/>
  <c r="AK998" i="2"/>
  <c r="AD998" i="2"/>
  <c r="AK997" i="2"/>
  <c r="AI997" i="2"/>
  <c r="AJ997" i="2" s="1"/>
  <c r="AF997" i="2"/>
  <c r="AG997" i="2" s="1"/>
  <c r="AD997" i="2"/>
  <c r="AK996" i="2"/>
  <c r="AI996" i="2"/>
  <c r="AJ996" i="2" s="1"/>
  <c r="AF996" i="2"/>
  <c r="AG996" i="2" s="1"/>
  <c r="AD996" i="2"/>
  <c r="AK995" i="2"/>
  <c r="AI995" i="2"/>
  <c r="AJ995" i="2" s="1"/>
  <c r="AF995" i="2"/>
  <c r="AG995" i="2" s="1"/>
  <c r="AD995" i="2"/>
  <c r="AK994" i="2"/>
  <c r="AI994" i="2"/>
  <c r="AJ994" i="2" s="1"/>
  <c r="AF994" i="2"/>
  <c r="AG994" i="2" s="1"/>
  <c r="AD994" i="2"/>
  <c r="AK993" i="2"/>
  <c r="AI993" i="2"/>
  <c r="AJ993" i="2" s="1"/>
  <c r="AF993" i="2"/>
  <c r="AG993" i="2" s="1"/>
  <c r="AD993" i="2"/>
  <c r="AK992" i="2"/>
  <c r="AI992" i="2"/>
  <c r="AJ992" i="2" s="1"/>
  <c r="AF992" i="2"/>
  <c r="AG992" i="2" s="1"/>
  <c r="AD992" i="2"/>
  <c r="AK991" i="2"/>
  <c r="AI991" i="2"/>
  <c r="AJ991" i="2" s="1"/>
  <c r="AF991" i="2"/>
  <c r="AG991" i="2" s="1"/>
  <c r="AD991" i="2"/>
  <c r="AK990" i="2"/>
  <c r="AI990" i="2"/>
  <c r="AJ990" i="2" s="1"/>
  <c r="AF990" i="2"/>
  <c r="AG990" i="2" s="1"/>
  <c r="AD990" i="2"/>
  <c r="AK989" i="2"/>
  <c r="AI989" i="2"/>
  <c r="AJ989" i="2" s="1"/>
  <c r="AF989" i="2"/>
  <c r="AG989" i="2" s="1"/>
  <c r="AD989" i="2"/>
  <c r="AK988" i="2"/>
  <c r="AI988" i="2"/>
  <c r="AJ988" i="2" s="1"/>
  <c r="AF988" i="2"/>
  <c r="AG988" i="2" s="1"/>
  <c r="AD988" i="2"/>
  <c r="AK987" i="2"/>
  <c r="AI987" i="2"/>
  <c r="AJ987" i="2" s="1"/>
  <c r="AF987" i="2"/>
  <c r="AG987" i="2" s="1"/>
  <c r="AD987" i="2"/>
  <c r="AK986" i="2"/>
  <c r="AI986" i="2"/>
  <c r="AJ986" i="2" s="1"/>
  <c r="AF986" i="2"/>
  <c r="AG986" i="2" s="1"/>
  <c r="AD986" i="2"/>
  <c r="AK985" i="2"/>
  <c r="AI985" i="2"/>
  <c r="AJ985" i="2" s="1"/>
  <c r="AF985" i="2"/>
  <c r="AG985" i="2" s="1"/>
  <c r="AD985" i="2"/>
  <c r="AK984" i="2"/>
  <c r="AI984" i="2"/>
  <c r="AJ984" i="2" s="1"/>
  <c r="AF984" i="2"/>
  <c r="AG984" i="2" s="1"/>
  <c r="AD984" i="2"/>
  <c r="AK983" i="2"/>
  <c r="AI983" i="2"/>
  <c r="AJ983" i="2" s="1"/>
  <c r="AF983" i="2"/>
  <c r="AG983" i="2" s="1"/>
  <c r="AD983" i="2"/>
  <c r="AK982" i="2"/>
  <c r="AI982" i="2"/>
  <c r="AJ982" i="2" s="1"/>
  <c r="AF982" i="2"/>
  <c r="AG982" i="2" s="1"/>
  <c r="AD982" i="2"/>
  <c r="AK981" i="2"/>
  <c r="AI981" i="2"/>
  <c r="AJ981" i="2" s="1"/>
  <c r="AF981" i="2"/>
  <c r="AG981" i="2" s="1"/>
  <c r="AD981" i="2"/>
  <c r="AK980" i="2"/>
  <c r="AI980" i="2"/>
  <c r="AJ980" i="2" s="1"/>
  <c r="AF980" i="2"/>
  <c r="AG980" i="2" s="1"/>
  <c r="AD980" i="2"/>
  <c r="AK979" i="2"/>
  <c r="AI979" i="2"/>
  <c r="AJ979" i="2" s="1"/>
  <c r="AF979" i="2"/>
  <c r="AG979" i="2" s="1"/>
  <c r="AD979" i="2"/>
  <c r="AK978" i="2"/>
  <c r="AI978" i="2"/>
  <c r="AJ978" i="2" s="1"/>
  <c r="AF978" i="2"/>
  <c r="AG978" i="2" s="1"/>
  <c r="AD978" i="2"/>
  <c r="AK977" i="2"/>
  <c r="AI977" i="2"/>
  <c r="AJ977" i="2" s="1"/>
  <c r="AF977" i="2"/>
  <c r="AG977" i="2" s="1"/>
  <c r="AD977" i="2"/>
  <c r="AK976" i="2"/>
  <c r="AI976" i="2"/>
  <c r="AJ976" i="2" s="1"/>
  <c r="AF976" i="2"/>
  <c r="AG976" i="2" s="1"/>
  <c r="AD976" i="2"/>
  <c r="AK975" i="2"/>
  <c r="AI975" i="2"/>
  <c r="AJ975" i="2" s="1"/>
  <c r="AF975" i="2"/>
  <c r="AG975" i="2" s="1"/>
  <c r="AD975" i="2"/>
  <c r="AK974" i="2"/>
  <c r="AI974" i="2"/>
  <c r="AJ974" i="2" s="1"/>
  <c r="AF974" i="2"/>
  <c r="AG974" i="2" s="1"/>
  <c r="AD974" i="2"/>
  <c r="AK973" i="2"/>
  <c r="AI973" i="2"/>
  <c r="AJ973" i="2" s="1"/>
  <c r="AF973" i="2"/>
  <c r="AG973" i="2" s="1"/>
  <c r="AD973" i="2"/>
  <c r="AK972" i="2"/>
  <c r="AI972" i="2"/>
  <c r="AJ972" i="2" s="1"/>
  <c r="AF972" i="2"/>
  <c r="AG972" i="2" s="1"/>
  <c r="AD972" i="2"/>
  <c r="AK971" i="2"/>
  <c r="AI971" i="2"/>
  <c r="AJ971" i="2" s="1"/>
  <c r="AF971" i="2"/>
  <c r="AG971" i="2" s="1"/>
  <c r="AD971" i="2"/>
  <c r="AK970" i="2"/>
  <c r="AI970" i="2"/>
  <c r="AJ970" i="2" s="1"/>
  <c r="AF970" i="2"/>
  <c r="AG970" i="2" s="1"/>
  <c r="AD970" i="2"/>
  <c r="AK969" i="2"/>
  <c r="AI969" i="2"/>
  <c r="AJ969" i="2" s="1"/>
  <c r="AF969" i="2"/>
  <c r="AG969" i="2" s="1"/>
  <c r="AD969" i="2"/>
  <c r="AK968" i="2"/>
  <c r="AI968" i="2"/>
  <c r="AJ968" i="2" s="1"/>
  <c r="AF968" i="2"/>
  <c r="AG968" i="2" s="1"/>
  <c r="AD968" i="2"/>
  <c r="AK967" i="2"/>
  <c r="AI967" i="2"/>
  <c r="AJ967" i="2" s="1"/>
  <c r="AF967" i="2"/>
  <c r="AG967" i="2" s="1"/>
  <c r="AD967" i="2"/>
  <c r="AK966" i="2"/>
  <c r="AI966" i="2"/>
  <c r="AJ966" i="2" s="1"/>
  <c r="AF966" i="2"/>
  <c r="AG966" i="2" s="1"/>
  <c r="AD966" i="2"/>
  <c r="AK965" i="2"/>
  <c r="AI965" i="2"/>
  <c r="AJ965" i="2" s="1"/>
  <c r="AF965" i="2"/>
  <c r="AG965" i="2" s="1"/>
  <c r="AD965" i="2"/>
  <c r="AK964" i="2"/>
  <c r="AI964" i="2"/>
  <c r="AJ964" i="2" s="1"/>
  <c r="AF964" i="2"/>
  <c r="AG964" i="2" s="1"/>
  <c r="AD964" i="2"/>
  <c r="AK963" i="2"/>
  <c r="AI963" i="2"/>
  <c r="AJ963" i="2" s="1"/>
  <c r="AF963" i="2"/>
  <c r="AG963" i="2" s="1"/>
  <c r="AD963" i="2"/>
  <c r="AK962" i="2"/>
  <c r="AI962" i="2"/>
  <c r="AJ962" i="2" s="1"/>
  <c r="AF962" i="2"/>
  <c r="AG962" i="2" s="1"/>
  <c r="AD962" i="2"/>
  <c r="AK961" i="2"/>
  <c r="AI961" i="2"/>
  <c r="AJ961" i="2" s="1"/>
  <c r="AF961" i="2"/>
  <c r="AG961" i="2" s="1"/>
  <c r="AD961" i="2"/>
  <c r="AK960" i="2"/>
  <c r="AI960" i="2"/>
  <c r="AJ960" i="2" s="1"/>
  <c r="AF960" i="2"/>
  <c r="AG960" i="2" s="1"/>
  <c r="AD960" i="2"/>
  <c r="AK959" i="2"/>
  <c r="AI959" i="2"/>
  <c r="AJ959" i="2" s="1"/>
  <c r="AF959" i="2"/>
  <c r="AG959" i="2" s="1"/>
  <c r="AD959" i="2"/>
  <c r="AK958" i="2"/>
  <c r="AI958" i="2"/>
  <c r="AJ958" i="2" s="1"/>
  <c r="AF958" i="2"/>
  <c r="AG958" i="2" s="1"/>
  <c r="AD958" i="2"/>
  <c r="AK957" i="2"/>
  <c r="AI957" i="2"/>
  <c r="AJ957" i="2" s="1"/>
  <c r="AF957" i="2"/>
  <c r="AG957" i="2" s="1"/>
  <c r="AD957" i="2"/>
  <c r="AK956" i="2"/>
  <c r="AI956" i="2"/>
  <c r="AJ956" i="2" s="1"/>
  <c r="AF956" i="2"/>
  <c r="AG956" i="2" s="1"/>
  <c r="AD956" i="2"/>
  <c r="AK955" i="2"/>
  <c r="AI955" i="2"/>
  <c r="AJ955" i="2" s="1"/>
  <c r="AF955" i="2"/>
  <c r="AG955" i="2" s="1"/>
  <c r="AD955" i="2"/>
  <c r="AK954" i="2"/>
  <c r="AI954" i="2"/>
  <c r="AJ954" i="2" s="1"/>
  <c r="AF954" i="2"/>
  <c r="AG954" i="2" s="1"/>
  <c r="AD954" i="2"/>
  <c r="AK953" i="2"/>
  <c r="AI953" i="2"/>
  <c r="AJ953" i="2" s="1"/>
  <c r="AF953" i="2"/>
  <c r="AG953" i="2" s="1"/>
  <c r="AD953" i="2"/>
  <c r="AK952" i="2"/>
  <c r="AI952" i="2"/>
  <c r="AJ952" i="2" s="1"/>
  <c r="AF952" i="2"/>
  <c r="AG952" i="2" s="1"/>
  <c r="AD952" i="2"/>
  <c r="AK951" i="2"/>
  <c r="AI951" i="2"/>
  <c r="AJ951" i="2" s="1"/>
  <c r="AF951" i="2"/>
  <c r="AG951" i="2" s="1"/>
  <c r="AD951" i="2"/>
  <c r="AK950" i="2"/>
  <c r="AI950" i="2"/>
  <c r="AJ950" i="2" s="1"/>
  <c r="AF950" i="2"/>
  <c r="AG950" i="2" s="1"/>
  <c r="AD950" i="2"/>
  <c r="AK949" i="2"/>
  <c r="AI949" i="2"/>
  <c r="AJ949" i="2" s="1"/>
  <c r="AF949" i="2"/>
  <c r="AG949" i="2" s="1"/>
  <c r="AD949" i="2"/>
  <c r="AK948" i="2"/>
  <c r="AI948" i="2"/>
  <c r="AJ948" i="2" s="1"/>
  <c r="AF948" i="2"/>
  <c r="AG948" i="2" s="1"/>
  <c r="AD948" i="2"/>
  <c r="AK947" i="2"/>
  <c r="AI947" i="2"/>
  <c r="AJ947" i="2" s="1"/>
  <c r="AF947" i="2"/>
  <c r="AG947" i="2" s="1"/>
  <c r="AD947" i="2"/>
  <c r="AK946" i="2"/>
  <c r="AI946" i="2"/>
  <c r="AJ946" i="2" s="1"/>
  <c r="AF946" i="2"/>
  <c r="AG946" i="2" s="1"/>
  <c r="AD946" i="2"/>
  <c r="AK945" i="2"/>
  <c r="AI945" i="2"/>
  <c r="AJ945" i="2" s="1"/>
  <c r="AF945" i="2"/>
  <c r="AG945" i="2" s="1"/>
  <c r="AD945" i="2"/>
  <c r="AK944" i="2"/>
  <c r="AI944" i="2"/>
  <c r="AJ944" i="2" s="1"/>
  <c r="AF944" i="2"/>
  <c r="AG944" i="2" s="1"/>
  <c r="AD944" i="2"/>
  <c r="AK943" i="2"/>
  <c r="AI943" i="2"/>
  <c r="AJ943" i="2" s="1"/>
  <c r="AF943" i="2"/>
  <c r="AG943" i="2" s="1"/>
  <c r="AD943" i="2"/>
  <c r="AK942" i="2"/>
  <c r="AI942" i="2"/>
  <c r="AJ942" i="2" s="1"/>
  <c r="AF942" i="2"/>
  <c r="AG942" i="2" s="1"/>
  <c r="AD942" i="2"/>
  <c r="AK941" i="2"/>
  <c r="AI941" i="2"/>
  <c r="AJ941" i="2" s="1"/>
  <c r="AF941" i="2"/>
  <c r="AG941" i="2" s="1"/>
  <c r="AD941" i="2"/>
  <c r="AK940" i="2"/>
  <c r="AI940" i="2"/>
  <c r="AJ940" i="2" s="1"/>
  <c r="AF940" i="2"/>
  <c r="AG940" i="2" s="1"/>
  <c r="AD940" i="2"/>
  <c r="AK939" i="2"/>
  <c r="AI939" i="2"/>
  <c r="AJ939" i="2" s="1"/>
  <c r="AF939" i="2"/>
  <c r="AG939" i="2" s="1"/>
  <c r="AD939" i="2"/>
  <c r="AK938" i="2"/>
  <c r="AI938" i="2"/>
  <c r="AJ938" i="2" s="1"/>
  <c r="AF938" i="2"/>
  <c r="AG938" i="2" s="1"/>
  <c r="AD938" i="2"/>
  <c r="AK937" i="2"/>
  <c r="AI937" i="2"/>
  <c r="AJ937" i="2" s="1"/>
  <c r="AF937" i="2"/>
  <c r="AG937" i="2" s="1"/>
  <c r="AD937" i="2"/>
  <c r="AK936" i="2"/>
  <c r="AI936" i="2"/>
  <c r="AJ936" i="2" s="1"/>
  <c r="AF936" i="2"/>
  <c r="AG936" i="2" s="1"/>
  <c r="AD936" i="2"/>
  <c r="AK935" i="2"/>
  <c r="AI935" i="2"/>
  <c r="AJ935" i="2" s="1"/>
  <c r="AF935" i="2"/>
  <c r="AG935" i="2" s="1"/>
  <c r="AD935" i="2"/>
  <c r="AK934" i="2"/>
  <c r="AI934" i="2"/>
  <c r="AJ934" i="2" s="1"/>
  <c r="AF934" i="2"/>
  <c r="AG934" i="2" s="1"/>
  <c r="AD934" i="2"/>
  <c r="AK933" i="2"/>
  <c r="AI933" i="2"/>
  <c r="AJ933" i="2" s="1"/>
  <c r="AF933" i="2"/>
  <c r="AG933" i="2" s="1"/>
  <c r="AD933" i="2"/>
  <c r="AK932" i="2"/>
  <c r="AI932" i="2"/>
  <c r="AJ932" i="2" s="1"/>
  <c r="AF932" i="2"/>
  <c r="AG932" i="2" s="1"/>
  <c r="AD932" i="2"/>
  <c r="AK931" i="2"/>
  <c r="AI931" i="2"/>
  <c r="AJ931" i="2" s="1"/>
  <c r="AF931" i="2"/>
  <c r="AG931" i="2" s="1"/>
  <c r="AD931" i="2"/>
  <c r="AK930" i="2"/>
  <c r="AI930" i="2"/>
  <c r="AJ930" i="2" s="1"/>
  <c r="AF930" i="2"/>
  <c r="AG930" i="2" s="1"/>
  <c r="AD930" i="2"/>
  <c r="AK929" i="2"/>
  <c r="AI929" i="2"/>
  <c r="AJ929" i="2" s="1"/>
  <c r="AF929" i="2"/>
  <c r="AG929" i="2" s="1"/>
  <c r="AD929" i="2"/>
  <c r="AK928" i="2"/>
  <c r="AI928" i="2"/>
  <c r="AJ928" i="2" s="1"/>
  <c r="AF928" i="2"/>
  <c r="AG928" i="2" s="1"/>
  <c r="AD928" i="2"/>
  <c r="AK927" i="2"/>
  <c r="AI927" i="2"/>
  <c r="AJ927" i="2" s="1"/>
  <c r="AF927" i="2"/>
  <c r="AG927" i="2" s="1"/>
  <c r="AD927" i="2"/>
  <c r="AK926" i="2"/>
  <c r="AI926" i="2"/>
  <c r="AJ926" i="2" s="1"/>
  <c r="AF926" i="2"/>
  <c r="AG926" i="2" s="1"/>
  <c r="AD926" i="2"/>
  <c r="AK925" i="2"/>
  <c r="AI925" i="2"/>
  <c r="AJ925" i="2" s="1"/>
  <c r="AF925" i="2"/>
  <c r="AG925" i="2" s="1"/>
  <c r="AD925" i="2"/>
  <c r="AK924" i="2"/>
  <c r="AI924" i="2"/>
  <c r="AJ924" i="2" s="1"/>
  <c r="AF924" i="2"/>
  <c r="AG924" i="2" s="1"/>
  <c r="AD924" i="2"/>
  <c r="AK923" i="2"/>
  <c r="AI923" i="2"/>
  <c r="AJ923" i="2" s="1"/>
  <c r="AF923" i="2"/>
  <c r="AG923" i="2" s="1"/>
  <c r="AD923" i="2"/>
  <c r="AK922" i="2"/>
  <c r="AI922" i="2"/>
  <c r="AJ922" i="2" s="1"/>
  <c r="AF922" i="2"/>
  <c r="AG922" i="2" s="1"/>
  <c r="AD922" i="2"/>
  <c r="AK921" i="2"/>
  <c r="AI921" i="2"/>
  <c r="AJ921" i="2" s="1"/>
  <c r="AF921" i="2"/>
  <c r="AG921" i="2" s="1"/>
  <c r="AD921" i="2"/>
  <c r="AK920" i="2"/>
  <c r="AI920" i="2"/>
  <c r="AJ920" i="2" s="1"/>
  <c r="AF920" i="2"/>
  <c r="AG920" i="2" s="1"/>
  <c r="AD920" i="2"/>
  <c r="AK919" i="2"/>
  <c r="AI919" i="2"/>
  <c r="AJ919" i="2" s="1"/>
  <c r="AF919" i="2"/>
  <c r="AG919" i="2" s="1"/>
  <c r="AD919" i="2"/>
  <c r="AK918" i="2"/>
  <c r="AI918" i="2"/>
  <c r="AJ918" i="2" s="1"/>
  <c r="AF918" i="2"/>
  <c r="AG918" i="2" s="1"/>
  <c r="AD918" i="2"/>
  <c r="AK917" i="2"/>
  <c r="AI917" i="2"/>
  <c r="AJ917" i="2" s="1"/>
  <c r="AF917" i="2"/>
  <c r="AG917" i="2" s="1"/>
  <c r="AD917" i="2"/>
  <c r="AK916" i="2"/>
  <c r="AI916" i="2"/>
  <c r="AJ916" i="2" s="1"/>
  <c r="AF916" i="2"/>
  <c r="AG916" i="2" s="1"/>
  <c r="AD916" i="2"/>
  <c r="AK915" i="2"/>
  <c r="AI915" i="2"/>
  <c r="AJ915" i="2" s="1"/>
  <c r="AF915" i="2"/>
  <c r="AG915" i="2" s="1"/>
  <c r="AD915" i="2"/>
  <c r="AK914" i="2"/>
  <c r="AI914" i="2"/>
  <c r="AJ914" i="2" s="1"/>
  <c r="AF914" i="2"/>
  <c r="AG914" i="2" s="1"/>
  <c r="AD914" i="2"/>
  <c r="AK913" i="2"/>
  <c r="AI913" i="2"/>
  <c r="AJ913" i="2" s="1"/>
  <c r="AF913" i="2"/>
  <c r="AG913" i="2" s="1"/>
  <c r="AD913" i="2"/>
  <c r="AK912" i="2"/>
  <c r="AI912" i="2"/>
  <c r="AJ912" i="2" s="1"/>
  <c r="AF912" i="2"/>
  <c r="AG912" i="2" s="1"/>
  <c r="AD912" i="2"/>
  <c r="AK911" i="2"/>
  <c r="AI911" i="2"/>
  <c r="AJ911" i="2" s="1"/>
  <c r="AF911" i="2"/>
  <c r="AG911" i="2" s="1"/>
  <c r="AD911" i="2"/>
  <c r="AK910" i="2"/>
  <c r="AI910" i="2"/>
  <c r="AJ910" i="2" s="1"/>
  <c r="AF910" i="2"/>
  <c r="AG910" i="2" s="1"/>
  <c r="AD910" i="2"/>
  <c r="AK909" i="2"/>
  <c r="AI909" i="2"/>
  <c r="AJ909" i="2" s="1"/>
  <c r="AF909" i="2"/>
  <c r="AG909" i="2" s="1"/>
  <c r="AD909" i="2"/>
  <c r="AK908" i="2"/>
  <c r="AI908" i="2"/>
  <c r="AJ908" i="2" s="1"/>
  <c r="AF908" i="2"/>
  <c r="AG908" i="2" s="1"/>
  <c r="AD908" i="2"/>
  <c r="AK907" i="2"/>
  <c r="AI907" i="2"/>
  <c r="AJ907" i="2" s="1"/>
  <c r="AF907" i="2"/>
  <c r="AG907" i="2" s="1"/>
  <c r="AD907" i="2"/>
  <c r="AK906" i="2"/>
  <c r="AI906" i="2"/>
  <c r="AJ906" i="2" s="1"/>
  <c r="AF906" i="2"/>
  <c r="AG906" i="2" s="1"/>
  <c r="AD906" i="2"/>
  <c r="AK905" i="2"/>
  <c r="AI905" i="2"/>
  <c r="AJ905" i="2" s="1"/>
  <c r="AF905" i="2"/>
  <c r="AG905" i="2" s="1"/>
  <c r="AD905" i="2"/>
  <c r="AK904" i="2"/>
  <c r="AI904" i="2"/>
  <c r="AJ904" i="2" s="1"/>
  <c r="AF904" i="2"/>
  <c r="AG904" i="2" s="1"/>
  <c r="AD904" i="2"/>
  <c r="AK903" i="2"/>
  <c r="AI903" i="2"/>
  <c r="AJ903" i="2" s="1"/>
  <c r="AF903" i="2"/>
  <c r="AG903" i="2" s="1"/>
  <c r="AD903" i="2"/>
  <c r="AK902" i="2"/>
  <c r="AI902" i="2"/>
  <c r="AJ902" i="2" s="1"/>
  <c r="AF902" i="2"/>
  <c r="AG902" i="2" s="1"/>
  <c r="AD902" i="2"/>
  <c r="AK901" i="2"/>
  <c r="AI901" i="2"/>
  <c r="AJ901" i="2" s="1"/>
  <c r="AF901" i="2"/>
  <c r="AG901" i="2" s="1"/>
  <c r="AD901" i="2"/>
  <c r="AK900" i="2"/>
  <c r="AI900" i="2"/>
  <c r="AJ900" i="2" s="1"/>
  <c r="AF900" i="2"/>
  <c r="AG900" i="2" s="1"/>
  <c r="AD900" i="2"/>
  <c r="AK899" i="2"/>
  <c r="AI899" i="2"/>
  <c r="AJ899" i="2" s="1"/>
  <c r="AF899" i="2"/>
  <c r="AG899" i="2" s="1"/>
  <c r="AD899" i="2"/>
  <c r="AK898" i="2"/>
  <c r="AI898" i="2"/>
  <c r="AJ898" i="2" s="1"/>
  <c r="AF898" i="2"/>
  <c r="AG898" i="2" s="1"/>
  <c r="AD898" i="2"/>
  <c r="AK897" i="2"/>
  <c r="AI897" i="2"/>
  <c r="AJ897" i="2" s="1"/>
  <c r="AF897" i="2"/>
  <c r="AG897" i="2" s="1"/>
  <c r="AD897" i="2"/>
  <c r="AK896" i="2"/>
  <c r="AI896" i="2"/>
  <c r="AJ896" i="2" s="1"/>
  <c r="AF896" i="2"/>
  <c r="AG896" i="2" s="1"/>
  <c r="AD896" i="2"/>
  <c r="AK895" i="2"/>
  <c r="AI895" i="2"/>
  <c r="AJ895" i="2" s="1"/>
  <c r="AF895" i="2"/>
  <c r="AG895" i="2" s="1"/>
  <c r="AD895" i="2"/>
  <c r="AK894" i="2"/>
  <c r="AI894" i="2"/>
  <c r="AJ894" i="2" s="1"/>
  <c r="AF894" i="2"/>
  <c r="AG894" i="2" s="1"/>
  <c r="AD894" i="2"/>
  <c r="AK893" i="2"/>
  <c r="AI893" i="2"/>
  <c r="AJ893" i="2" s="1"/>
  <c r="AF893" i="2"/>
  <c r="AG893" i="2" s="1"/>
  <c r="AD893" i="2"/>
  <c r="AK892" i="2"/>
  <c r="AI892" i="2"/>
  <c r="AJ892" i="2" s="1"/>
  <c r="AF892" i="2"/>
  <c r="AG892" i="2" s="1"/>
  <c r="AD892" i="2"/>
  <c r="AK891" i="2"/>
  <c r="AI891" i="2"/>
  <c r="AJ891" i="2" s="1"/>
  <c r="AF891" i="2"/>
  <c r="AG891" i="2" s="1"/>
  <c r="AD891" i="2"/>
  <c r="AK890" i="2"/>
  <c r="AI890" i="2"/>
  <c r="AJ890" i="2" s="1"/>
  <c r="AF890" i="2"/>
  <c r="AG890" i="2" s="1"/>
  <c r="AD890" i="2"/>
  <c r="AK889" i="2"/>
  <c r="AI889" i="2"/>
  <c r="AJ889" i="2" s="1"/>
  <c r="AF889" i="2"/>
  <c r="AG889" i="2" s="1"/>
  <c r="AD889" i="2"/>
  <c r="AK888" i="2"/>
  <c r="AI888" i="2"/>
  <c r="AJ888" i="2" s="1"/>
  <c r="AF888" i="2"/>
  <c r="AG888" i="2" s="1"/>
  <c r="AD888" i="2"/>
  <c r="AK887" i="2"/>
  <c r="AI887" i="2"/>
  <c r="AJ887" i="2" s="1"/>
  <c r="AF887" i="2"/>
  <c r="AG887" i="2" s="1"/>
  <c r="AD887" i="2"/>
  <c r="AK886" i="2"/>
  <c r="AD886" i="2"/>
  <c r="AI886" i="2" s="1"/>
  <c r="AJ886" i="2" s="1"/>
  <c r="AK885" i="2"/>
  <c r="AD885" i="2"/>
  <c r="AK884" i="2"/>
  <c r="AI884" i="2"/>
  <c r="AJ884" i="2" s="1"/>
  <c r="AD884" i="2"/>
  <c r="AF884" i="2" s="1"/>
  <c r="AG884" i="2" s="1"/>
  <c r="AK883" i="2"/>
  <c r="AD883" i="2"/>
  <c r="AK882" i="2"/>
  <c r="AI882" i="2"/>
  <c r="AJ882" i="2" s="1"/>
  <c r="AG882" i="2"/>
  <c r="AD882" i="2"/>
  <c r="AF882" i="2" s="1"/>
  <c r="AK881" i="2"/>
  <c r="AD881" i="2"/>
  <c r="AK880" i="2"/>
  <c r="AI880" i="2"/>
  <c r="AJ880" i="2" s="1"/>
  <c r="AD880" i="2"/>
  <c r="AF880" i="2" s="1"/>
  <c r="AG880" i="2" s="1"/>
  <c r="AK879" i="2"/>
  <c r="AD879" i="2"/>
  <c r="AK878" i="2"/>
  <c r="AI878" i="2"/>
  <c r="AJ878" i="2" s="1"/>
  <c r="AD878" i="2"/>
  <c r="AF878" i="2" s="1"/>
  <c r="AG878" i="2" s="1"/>
  <c r="AK877" i="2"/>
  <c r="AD877" i="2"/>
  <c r="AK876" i="2"/>
  <c r="AI876" i="2"/>
  <c r="AJ876" i="2" s="1"/>
  <c r="AD876" i="2"/>
  <c r="AF876" i="2" s="1"/>
  <c r="AG876" i="2" s="1"/>
  <c r="AK875" i="2"/>
  <c r="AD875" i="2"/>
  <c r="AK874" i="2"/>
  <c r="AI874" i="2"/>
  <c r="AJ874" i="2" s="1"/>
  <c r="AG874" i="2"/>
  <c r="AD874" i="2"/>
  <c r="AF874" i="2" s="1"/>
  <c r="AK873" i="2"/>
  <c r="AD873" i="2"/>
  <c r="AK872" i="2"/>
  <c r="AI872" i="2"/>
  <c r="AJ872" i="2" s="1"/>
  <c r="AD872" i="2"/>
  <c r="AF872" i="2" s="1"/>
  <c r="AG872" i="2" s="1"/>
  <c r="AK871" i="2"/>
  <c r="AD871" i="2"/>
  <c r="AK870" i="2"/>
  <c r="AI870" i="2"/>
  <c r="AJ870" i="2" s="1"/>
  <c r="AD870" i="2"/>
  <c r="AF870" i="2" s="1"/>
  <c r="AG870" i="2" s="1"/>
  <c r="AK869" i="2"/>
  <c r="AD869" i="2"/>
  <c r="AK868" i="2"/>
  <c r="AI868" i="2"/>
  <c r="AJ868" i="2" s="1"/>
  <c r="AD868" i="2"/>
  <c r="AF868" i="2" s="1"/>
  <c r="AG868" i="2" s="1"/>
  <c r="AK867" i="2"/>
  <c r="AD867" i="2"/>
  <c r="AK866" i="2"/>
  <c r="AI866" i="2"/>
  <c r="AJ866" i="2" s="1"/>
  <c r="AG866" i="2"/>
  <c r="AD866" i="2"/>
  <c r="AF866" i="2" s="1"/>
  <c r="AK865" i="2"/>
  <c r="AD865" i="2"/>
  <c r="AK864" i="2"/>
  <c r="AI864" i="2"/>
  <c r="AJ864" i="2" s="1"/>
  <c r="AD864" i="2"/>
  <c r="AF864" i="2" s="1"/>
  <c r="AG864" i="2" s="1"/>
  <c r="AK863" i="2"/>
  <c r="AD863" i="2"/>
  <c r="AK862" i="2"/>
  <c r="AI862" i="2"/>
  <c r="AJ862" i="2" s="1"/>
  <c r="AD862" i="2"/>
  <c r="AF862" i="2" s="1"/>
  <c r="AG862" i="2" s="1"/>
  <c r="AK861" i="2"/>
  <c r="AD861" i="2"/>
  <c r="AK860" i="2"/>
  <c r="AI860" i="2"/>
  <c r="AJ860" i="2" s="1"/>
  <c r="AD860" i="2"/>
  <c r="AF860" i="2" s="1"/>
  <c r="AG860" i="2" s="1"/>
  <c r="AK859" i="2"/>
  <c r="AD859" i="2"/>
  <c r="AK858" i="2"/>
  <c r="AI858" i="2"/>
  <c r="AJ858" i="2" s="1"/>
  <c r="AG858" i="2"/>
  <c r="AD858" i="2"/>
  <c r="AF858" i="2" s="1"/>
  <c r="AK857" i="2"/>
  <c r="AD857" i="2"/>
  <c r="AK856" i="2"/>
  <c r="AI856" i="2"/>
  <c r="AJ856" i="2" s="1"/>
  <c r="AD856" i="2"/>
  <c r="AF856" i="2" s="1"/>
  <c r="AG856" i="2" s="1"/>
  <c r="AK855" i="2"/>
  <c r="AD855" i="2"/>
  <c r="AK854" i="2"/>
  <c r="AI854" i="2"/>
  <c r="AJ854" i="2" s="1"/>
  <c r="AD854" i="2"/>
  <c r="AF854" i="2" s="1"/>
  <c r="AG854" i="2" s="1"/>
  <c r="AK853" i="2"/>
  <c r="AD853" i="2"/>
  <c r="AK852" i="2"/>
  <c r="AI852" i="2"/>
  <c r="AJ852" i="2" s="1"/>
  <c r="AD852" i="2"/>
  <c r="AF852" i="2" s="1"/>
  <c r="AG852" i="2" s="1"/>
  <c r="AK851" i="2"/>
  <c r="AD851" i="2"/>
  <c r="AK850" i="2"/>
  <c r="AI850" i="2"/>
  <c r="AJ850" i="2" s="1"/>
  <c r="AG850" i="2"/>
  <c r="AD850" i="2"/>
  <c r="AF850" i="2" s="1"/>
  <c r="AK849" i="2"/>
  <c r="AD849" i="2"/>
  <c r="AK848" i="2"/>
  <c r="AI848" i="2"/>
  <c r="AJ848" i="2" s="1"/>
  <c r="AD848" i="2"/>
  <c r="AF848" i="2" s="1"/>
  <c r="AG848" i="2" s="1"/>
  <c r="AK847" i="2"/>
  <c r="AD847" i="2"/>
  <c r="AK846" i="2"/>
  <c r="AI846" i="2"/>
  <c r="AJ846" i="2" s="1"/>
  <c r="AD846" i="2"/>
  <c r="AF846" i="2" s="1"/>
  <c r="AG846" i="2" s="1"/>
  <c r="AK845" i="2"/>
  <c r="AD845" i="2"/>
  <c r="AK844" i="2"/>
  <c r="AI844" i="2"/>
  <c r="AJ844" i="2" s="1"/>
  <c r="AD844" i="2"/>
  <c r="AF844" i="2" s="1"/>
  <c r="AG844" i="2" s="1"/>
  <c r="AK843" i="2"/>
  <c r="AD843" i="2"/>
  <c r="AK842" i="2"/>
  <c r="AI842" i="2"/>
  <c r="AJ842" i="2" s="1"/>
  <c r="AG842" i="2"/>
  <c r="AD842" i="2"/>
  <c r="AF842" i="2" s="1"/>
  <c r="AK841" i="2"/>
  <c r="AD841" i="2"/>
  <c r="AK840" i="2"/>
  <c r="AI840" i="2"/>
  <c r="AJ840" i="2" s="1"/>
  <c r="AD840" i="2"/>
  <c r="AF840" i="2" s="1"/>
  <c r="AG840" i="2" s="1"/>
  <c r="AK839" i="2"/>
  <c r="AD839" i="2"/>
  <c r="AK838" i="2"/>
  <c r="AI838" i="2"/>
  <c r="AJ838" i="2" s="1"/>
  <c r="AD838" i="2"/>
  <c r="AF838" i="2" s="1"/>
  <c r="AG838" i="2" s="1"/>
  <c r="AK837" i="2"/>
  <c r="AD837" i="2"/>
  <c r="AK836" i="2"/>
  <c r="AI836" i="2"/>
  <c r="AJ836" i="2" s="1"/>
  <c r="AG836" i="2"/>
  <c r="AD836" i="2"/>
  <c r="AF836" i="2" s="1"/>
  <c r="AK835" i="2"/>
  <c r="AD835" i="2"/>
  <c r="AK834" i="2"/>
  <c r="AI834" i="2"/>
  <c r="AJ834" i="2" s="1"/>
  <c r="AG834" i="2"/>
  <c r="AD834" i="2"/>
  <c r="AF834" i="2" s="1"/>
  <c r="AK833" i="2"/>
  <c r="AD833" i="2"/>
  <c r="AK832" i="2"/>
  <c r="AI832" i="2"/>
  <c r="AJ832" i="2" s="1"/>
  <c r="AD832" i="2"/>
  <c r="AF832" i="2" s="1"/>
  <c r="AG832" i="2" s="1"/>
  <c r="AK831" i="2"/>
  <c r="AD831" i="2"/>
  <c r="AK830" i="2"/>
  <c r="AI830" i="2"/>
  <c r="AJ830" i="2" s="1"/>
  <c r="AD830" i="2"/>
  <c r="AF830" i="2" s="1"/>
  <c r="AG830" i="2" s="1"/>
  <c r="AK829" i="2"/>
  <c r="AD829" i="2"/>
  <c r="AK828" i="2"/>
  <c r="AI828" i="2"/>
  <c r="AJ828" i="2" s="1"/>
  <c r="AG828" i="2"/>
  <c r="AD828" i="2"/>
  <c r="AF828" i="2" s="1"/>
  <c r="AK827" i="2"/>
  <c r="AD827" i="2"/>
  <c r="AK826" i="2"/>
  <c r="AI826" i="2"/>
  <c r="AJ826" i="2" s="1"/>
  <c r="AG826" i="2"/>
  <c r="AD826" i="2"/>
  <c r="AF826" i="2" s="1"/>
  <c r="AK825" i="2"/>
  <c r="AD825" i="2"/>
  <c r="AK824" i="2"/>
  <c r="AI824" i="2"/>
  <c r="AJ824" i="2" s="1"/>
  <c r="AD824" i="2"/>
  <c r="AF824" i="2" s="1"/>
  <c r="AG824" i="2" s="1"/>
  <c r="AK823" i="2"/>
  <c r="AD823" i="2"/>
  <c r="AK822" i="2"/>
  <c r="AI822" i="2"/>
  <c r="AJ822" i="2" s="1"/>
  <c r="AD822" i="2"/>
  <c r="AF822" i="2" s="1"/>
  <c r="AG822" i="2" s="1"/>
  <c r="AK821" i="2"/>
  <c r="AD821" i="2"/>
  <c r="AK820" i="2"/>
  <c r="AI820" i="2"/>
  <c r="AJ820" i="2" s="1"/>
  <c r="AD820" i="2"/>
  <c r="AF820" i="2" s="1"/>
  <c r="AG820" i="2" s="1"/>
  <c r="AK819" i="2"/>
  <c r="AD819" i="2"/>
  <c r="AK818" i="2"/>
  <c r="AI818" i="2"/>
  <c r="AJ818" i="2" s="1"/>
  <c r="AG818" i="2"/>
  <c r="AD818" i="2"/>
  <c r="AF818" i="2" s="1"/>
  <c r="AK817" i="2"/>
  <c r="AD817" i="2"/>
  <c r="AK816" i="2"/>
  <c r="AI816" i="2"/>
  <c r="AJ816" i="2" s="1"/>
  <c r="AD816" i="2"/>
  <c r="AF816" i="2" s="1"/>
  <c r="AG816" i="2" s="1"/>
  <c r="AK815" i="2"/>
  <c r="AD815" i="2"/>
  <c r="AK814" i="2"/>
  <c r="AI814" i="2"/>
  <c r="AJ814" i="2" s="1"/>
  <c r="AD814" i="2"/>
  <c r="AF814" i="2" s="1"/>
  <c r="AG814" i="2" s="1"/>
  <c r="AK813" i="2"/>
  <c r="AD813" i="2"/>
  <c r="AK812" i="2"/>
  <c r="AI812" i="2"/>
  <c r="AJ812" i="2" s="1"/>
  <c r="AD812" i="2"/>
  <c r="AF812" i="2" s="1"/>
  <c r="AG812" i="2" s="1"/>
  <c r="AK811" i="2"/>
  <c r="AD811" i="2"/>
  <c r="AK810" i="2"/>
  <c r="AI810" i="2"/>
  <c r="AJ810" i="2" s="1"/>
  <c r="AG810" i="2"/>
  <c r="AD810" i="2"/>
  <c r="AF810" i="2" s="1"/>
  <c r="AK809" i="2"/>
  <c r="AD809" i="2"/>
  <c r="AK808" i="2"/>
  <c r="AI808" i="2"/>
  <c r="AJ808" i="2" s="1"/>
  <c r="AG808" i="2"/>
  <c r="AD808" i="2"/>
  <c r="AF808" i="2" s="1"/>
  <c r="AK807" i="2"/>
  <c r="AD807" i="2"/>
  <c r="AK806" i="2"/>
  <c r="AI806" i="2"/>
  <c r="AJ806" i="2" s="1"/>
  <c r="AG806" i="2"/>
  <c r="AD806" i="2"/>
  <c r="AF806" i="2" s="1"/>
  <c r="AK805" i="2"/>
  <c r="AD805" i="2"/>
  <c r="AK804" i="2"/>
  <c r="AI804" i="2"/>
  <c r="AJ804" i="2" s="1"/>
  <c r="AD804" i="2"/>
  <c r="AF804" i="2" s="1"/>
  <c r="AG804" i="2" s="1"/>
  <c r="AK803" i="2"/>
  <c r="AD803" i="2"/>
  <c r="AK802" i="2"/>
  <c r="AI802" i="2"/>
  <c r="AJ802" i="2" s="1"/>
  <c r="AG802" i="2"/>
  <c r="AD802" i="2"/>
  <c r="AF802" i="2" s="1"/>
  <c r="AK801" i="2"/>
  <c r="AD801" i="2"/>
  <c r="AK800" i="2"/>
  <c r="AI800" i="2"/>
  <c r="AJ800" i="2" s="1"/>
  <c r="AD800" i="2"/>
  <c r="AF800" i="2" s="1"/>
  <c r="AG800" i="2" s="1"/>
  <c r="AK799" i="2"/>
  <c r="AD799" i="2"/>
  <c r="AK798" i="2"/>
  <c r="AI798" i="2"/>
  <c r="AJ798" i="2" s="1"/>
  <c r="AD798" i="2"/>
  <c r="AF798" i="2" s="1"/>
  <c r="AG798" i="2" s="1"/>
  <c r="AK797" i="2"/>
  <c r="AD797" i="2"/>
  <c r="AK796" i="2"/>
  <c r="AI796" i="2"/>
  <c r="AJ796" i="2" s="1"/>
  <c r="AD796" i="2"/>
  <c r="AF796" i="2" s="1"/>
  <c r="AG796" i="2" s="1"/>
  <c r="AK795" i="2"/>
  <c r="AD795" i="2"/>
  <c r="AK794" i="2"/>
  <c r="AI794" i="2"/>
  <c r="AJ794" i="2" s="1"/>
  <c r="AD794" i="2"/>
  <c r="AF794" i="2" s="1"/>
  <c r="AG794" i="2" s="1"/>
  <c r="AK793" i="2"/>
  <c r="AJ793" i="2"/>
  <c r="AF793" i="2"/>
  <c r="AG793" i="2" s="1"/>
  <c r="AD793" i="2"/>
  <c r="AI793" i="2" s="1"/>
  <c r="AK792" i="2"/>
  <c r="AI792" i="2"/>
  <c r="AJ792" i="2" s="1"/>
  <c r="AG792" i="2"/>
  <c r="AD792" i="2"/>
  <c r="AF792" i="2" s="1"/>
  <c r="AK791" i="2"/>
  <c r="AJ791" i="2"/>
  <c r="AF791" i="2"/>
  <c r="AG791" i="2" s="1"/>
  <c r="AD791" i="2"/>
  <c r="AI791" i="2" s="1"/>
  <c r="AK790" i="2"/>
  <c r="AI790" i="2"/>
  <c r="AJ790" i="2" s="1"/>
  <c r="AG790" i="2"/>
  <c r="AD790" i="2"/>
  <c r="AF790" i="2" s="1"/>
  <c r="AK789" i="2"/>
  <c r="AJ789" i="2"/>
  <c r="AF789" i="2"/>
  <c r="AG789" i="2" s="1"/>
  <c r="AD789" i="2"/>
  <c r="AI789" i="2" s="1"/>
  <c r="AK788" i="2"/>
  <c r="AI788" i="2"/>
  <c r="AJ788" i="2" s="1"/>
  <c r="AG788" i="2"/>
  <c r="AD788" i="2"/>
  <c r="AF788" i="2" s="1"/>
  <c r="AK787" i="2"/>
  <c r="AF787" i="2"/>
  <c r="AG787" i="2" s="1"/>
  <c r="AD787" i="2"/>
  <c r="AI787" i="2" s="1"/>
  <c r="AJ787" i="2" s="1"/>
  <c r="AK786" i="2"/>
  <c r="AI786" i="2"/>
  <c r="AJ786" i="2" s="1"/>
  <c r="AG786" i="2"/>
  <c r="AD786" i="2"/>
  <c r="AF786" i="2" s="1"/>
  <c r="AK785" i="2"/>
  <c r="AF785" i="2"/>
  <c r="AG785" i="2" s="1"/>
  <c r="AD785" i="2"/>
  <c r="AI785" i="2" s="1"/>
  <c r="AJ785" i="2" s="1"/>
  <c r="AK784" i="2"/>
  <c r="AI784" i="2"/>
  <c r="AJ784" i="2" s="1"/>
  <c r="AG784" i="2"/>
  <c r="AD784" i="2"/>
  <c r="AF784" i="2" s="1"/>
  <c r="AK783" i="2"/>
  <c r="AD783" i="2"/>
  <c r="AI783" i="2" s="1"/>
  <c r="AJ783" i="2" s="1"/>
  <c r="AK782" i="2"/>
  <c r="AI782" i="2"/>
  <c r="AJ782" i="2" s="1"/>
  <c r="AG782" i="2"/>
  <c r="AD782" i="2"/>
  <c r="AF782" i="2" s="1"/>
  <c r="AK781" i="2"/>
  <c r="AD781" i="2"/>
  <c r="AI781" i="2" s="1"/>
  <c r="AJ781" i="2" s="1"/>
  <c r="AK780" i="2"/>
  <c r="AI780" i="2"/>
  <c r="AJ780" i="2" s="1"/>
  <c r="AG780" i="2"/>
  <c r="AD780" i="2"/>
  <c r="AF780" i="2" s="1"/>
  <c r="AK779" i="2"/>
  <c r="AD779" i="2"/>
  <c r="AI779" i="2" s="1"/>
  <c r="AJ779" i="2" s="1"/>
  <c r="AK778" i="2"/>
  <c r="AI778" i="2"/>
  <c r="AJ778" i="2" s="1"/>
  <c r="AG778" i="2"/>
  <c r="AD778" i="2"/>
  <c r="AF778" i="2" s="1"/>
  <c r="AK777" i="2"/>
  <c r="AD777" i="2"/>
  <c r="AI777" i="2" s="1"/>
  <c r="AJ777" i="2" s="1"/>
  <c r="AK776" i="2"/>
  <c r="AI776" i="2"/>
  <c r="AJ776" i="2" s="1"/>
  <c r="AG776" i="2"/>
  <c r="AD776" i="2"/>
  <c r="AF776" i="2" s="1"/>
  <c r="AK775" i="2"/>
  <c r="AD775" i="2"/>
  <c r="AI775" i="2" s="1"/>
  <c r="AJ775" i="2" s="1"/>
  <c r="AK774" i="2"/>
  <c r="AI774" i="2"/>
  <c r="AJ774" i="2" s="1"/>
  <c r="AD774" i="2"/>
  <c r="AF774" i="2" s="1"/>
  <c r="AG774" i="2" s="1"/>
  <c r="AK773" i="2"/>
  <c r="AD773" i="2"/>
  <c r="AI773" i="2" s="1"/>
  <c r="AJ773" i="2" s="1"/>
  <c r="AK772" i="2"/>
  <c r="AI772" i="2"/>
  <c r="AJ772" i="2" s="1"/>
  <c r="AD772" i="2"/>
  <c r="AF772" i="2" s="1"/>
  <c r="AG772" i="2" s="1"/>
  <c r="AK771" i="2"/>
  <c r="AD771" i="2"/>
  <c r="AI771" i="2" s="1"/>
  <c r="AJ771" i="2" s="1"/>
  <c r="AK770" i="2"/>
  <c r="AI770" i="2"/>
  <c r="AJ770" i="2" s="1"/>
  <c r="AD770" i="2"/>
  <c r="AF770" i="2" s="1"/>
  <c r="AG770" i="2" s="1"/>
  <c r="AK769" i="2"/>
  <c r="AD769" i="2"/>
  <c r="AI769" i="2" s="1"/>
  <c r="AJ769" i="2" s="1"/>
  <c r="AK768" i="2"/>
  <c r="AI768" i="2"/>
  <c r="AJ768" i="2" s="1"/>
  <c r="AD768" i="2"/>
  <c r="AF768" i="2" s="1"/>
  <c r="AG768" i="2" s="1"/>
  <c r="AK767" i="2"/>
  <c r="AD767" i="2"/>
  <c r="AI767" i="2" s="1"/>
  <c r="AJ767" i="2" s="1"/>
  <c r="AK766" i="2"/>
  <c r="AI766" i="2"/>
  <c r="AJ766" i="2" s="1"/>
  <c r="AD766" i="2"/>
  <c r="AF766" i="2" s="1"/>
  <c r="AG766" i="2" s="1"/>
  <c r="AK765" i="2"/>
  <c r="AD765" i="2"/>
  <c r="AI765" i="2" s="1"/>
  <c r="AJ765" i="2" s="1"/>
  <c r="AK764" i="2"/>
  <c r="AI764" i="2"/>
  <c r="AJ764" i="2" s="1"/>
  <c r="AD764" i="2"/>
  <c r="AF764" i="2" s="1"/>
  <c r="AG764" i="2" s="1"/>
  <c r="AK763" i="2"/>
  <c r="AD763" i="2"/>
  <c r="AK762" i="2"/>
  <c r="AI762" i="2"/>
  <c r="AJ762" i="2" s="1"/>
  <c r="AD762" i="2"/>
  <c r="AF762" i="2" s="1"/>
  <c r="AG762" i="2" s="1"/>
  <c r="AK761" i="2"/>
  <c r="AD761" i="2"/>
  <c r="AK760" i="2"/>
  <c r="AI760" i="2"/>
  <c r="AJ760" i="2" s="1"/>
  <c r="AD760" i="2"/>
  <c r="AF760" i="2" s="1"/>
  <c r="AG760" i="2" s="1"/>
  <c r="AK759" i="2"/>
  <c r="AD759" i="2"/>
  <c r="AK758" i="2"/>
  <c r="AI758" i="2"/>
  <c r="AJ758" i="2" s="1"/>
  <c r="AD758" i="2"/>
  <c r="AF758" i="2" s="1"/>
  <c r="AG758" i="2" s="1"/>
  <c r="AK757" i="2"/>
  <c r="AD757" i="2"/>
  <c r="AK756" i="2"/>
  <c r="AI756" i="2"/>
  <c r="AJ756" i="2" s="1"/>
  <c r="AD756" i="2"/>
  <c r="AF756" i="2" s="1"/>
  <c r="AG756" i="2" s="1"/>
  <c r="AK755" i="2"/>
  <c r="AD755" i="2"/>
  <c r="AK754" i="2"/>
  <c r="AI754" i="2"/>
  <c r="AJ754" i="2" s="1"/>
  <c r="AD754" i="2"/>
  <c r="AF754" i="2" s="1"/>
  <c r="AG754" i="2" s="1"/>
  <c r="AK753" i="2"/>
  <c r="AD753" i="2"/>
  <c r="AK752" i="2"/>
  <c r="AI752" i="2"/>
  <c r="AJ752" i="2" s="1"/>
  <c r="AD752" i="2"/>
  <c r="AF752" i="2" s="1"/>
  <c r="AG752" i="2" s="1"/>
  <c r="AK751" i="2"/>
  <c r="AD751" i="2"/>
  <c r="AK750" i="2"/>
  <c r="AI750" i="2"/>
  <c r="AJ750" i="2" s="1"/>
  <c r="AD750" i="2"/>
  <c r="AF750" i="2" s="1"/>
  <c r="AG750" i="2" s="1"/>
  <c r="AK749" i="2"/>
  <c r="AD749" i="2"/>
  <c r="AK748" i="2"/>
  <c r="AI748" i="2"/>
  <c r="AJ748" i="2" s="1"/>
  <c r="AD748" i="2"/>
  <c r="AF748" i="2" s="1"/>
  <c r="AG748" i="2" s="1"/>
  <c r="AK747" i="2"/>
  <c r="AD747" i="2"/>
  <c r="AK746" i="2"/>
  <c r="AI746" i="2"/>
  <c r="AJ746" i="2" s="1"/>
  <c r="AD746" i="2"/>
  <c r="AF746" i="2" s="1"/>
  <c r="AG746" i="2" s="1"/>
  <c r="AK745" i="2"/>
  <c r="AD745" i="2"/>
  <c r="AK744" i="2"/>
  <c r="AI744" i="2"/>
  <c r="AJ744" i="2" s="1"/>
  <c r="AD744" i="2"/>
  <c r="AF744" i="2" s="1"/>
  <c r="AG744" i="2" s="1"/>
  <c r="AK743" i="2"/>
  <c r="AD743" i="2"/>
  <c r="AK742" i="2"/>
  <c r="AI742" i="2"/>
  <c r="AJ742" i="2" s="1"/>
  <c r="AD742" i="2"/>
  <c r="AF742" i="2" s="1"/>
  <c r="AG742" i="2" s="1"/>
  <c r="AK741" i="2"/>
  <c r="AD741" i="2"/>
  <c r="AK740" i="2"/>
  <c r="AI740" i="2"/>
  <c r="AJ740" i="2" s="1"/>
  <c r="AD740" i="2"/>
  <c r="AF740" i="2" s="1"/>
  <c r="AG740" i="2" s="1"/>
  <c r="AK739" i="2"/>
  <c r="AD739" i="2"/>
  <c r="AK738" i="2"/>
  <c r="AI738" i="2"/>
  <c r="AJ738" i="2" s="1"/>
  <c r="AD738" i="2"/>
  <c r="AF738" i="2" s="1"/>
  <c r="AG738" i="2" s="1"/>
  <c r="AK737" i="2"/>
  <c r="AD737" i="2"/>
  <c r="AK736" i="2"/>
  <c r="AI736" i="2"/>
  <c r="AJ736" i="2" s="1"/>
  <c r="AD736" i="2"/>
  <c r="AF736" i="2" s="1"/>
  <c r="AG736" i="2" s="1"/>
  <c r="AK735" i="2"/>
  <c r="AD735" i="2"/>
  <c r="AK734" i="2"/>
  <c r="AI734" i="2"/>
  <c r="AJ734" i="2" s="1"/>
  <c r="AD734" i="2"/>
  <c r="AF734" i="2" s="1"/>
  <c r="AG734" i="2" s="1"/>
  <c r="AK733" i="2"/>
  <c r="AD733" i="2"/>
  <c r="AK732" i="2"/>
  <c r="AI732" i="2"/>
  <c r="AJ732" i="2" s="1"/>
  <c r="AD732" i="2"/>
  <c r="AF732" i="2" s="1"/>
  <c r="AG732" i="2" s="1"/>
  <c r="AK731" i="2"/>
  <c r="AD731" i="2"/>
  <c r="AK730" i="2"/>
  <c r="AI730" i="2"/>
  <c r="AJ730" i="2" s="1"/>
  <c r="AD730" i="2"/>
  <c r="AF730" i="2" s="1"/>
  <c r="AG730" i="2" s="1"/>
  <c r="AK729" i="2"/>
  <c r="AD729" i="2"/>
  <c r="AK728" i="2"/>
  <c r="AI728" i="2"/>
  <c r="AJ728" i="2" s="1"/>
  <c r="AD728" i="2"/>
  <c r="AF728" i="2" s="1"/>
  <c r="AG728" i="2" s="1"/>
  <c r="AK727" i="2"/>
  <c r="AD727" i="2"/>
  <c r="AK726" i="2"/>
  <c r="AI726" i="2"/>
  <c r="AJ726" i="2" s="1"/>
  <c r="AD726" i="2"/>
  <c r="AF726" i="2" s="1"/>
  <c r="AG726" i="2" s="1"/>
  <c r="AK725" i="2"/>
  <c r="AD725" i="2"/>
  <c r="AK724" i="2"/>
  <c r="AI724" i="2"/>
  <c r="AJ724" i="2" s="1"/>
  <c r="AD724" i="2"/>
  <c r="AF724" i="2" s="1"/>
  <c r="AG724" i="2" s="1"/>
  <c r="AK723" i="2"/>
  <c r="AD723" i="2"/>
  <c r="AK722" i="2"/>
  <c r="AI722" i="2"/>
  <c r="AJ722" i="2" s="1"/>
  <c r="AD722" i="2"/>
  <c r="AF722" i="2" s="1"/>
  <c r="AG722" i="2" s="1"/>
  <c r="AK721" i="2"/>
  <c r="AD721" i="2"/>
  <c r="AK720" i="2"/>
  <c r="AI720" i="2"/>
  <c r="AJ720" i="2" s="1"/>
  <c r="AD720" i="2"/>
  <c r="AF720" i="2" s="1"/>
  <c r="AG720" i="2" s="1"/>
  <c r="AK719" i="2"/>
  <c r="AD719" i="2"/>
  <c r="AK718" i="2"/>
  <c r="AI718" i="2"/>
  <c r="AJ718" i="2" s="1"/>
  <c r="AD718" i="2"/>
  <c r="AF718" i="2" s="1"/>
  <c r="AG718" i="2" s="1"/>
  <c r="AK717" i="2"/>
  <c r="AD717" i="2"/>
  <c r="AK716" i="2"/>
  <c r="AI716" i="2"/>
  <c r="AJ716" i="2" s="1"/>
  <c r="AD716" i="2"/>
  <c r="AF716" i="2" s="1"/>
  <c r="AG716" i="2" s="1"/>
  <c r="AK715" i="2"/>
  <c r="AD715" i="2"/>
  <c r="AK714" i="2"/>
  <c r="AI714" i="2"/>
  <c r="AJ714" i="2" s="1"/>
  <c r="AD714" i="2"/>
  <c r="AF714" i="2" s="1"/>
  <c r="AG714" i="2" s="1"/>
  <c r="AK713" i="2"/>
  <c r="AD713" i="2"/>
  <c r="AK712" i="2"/>
  <c r="AI712" i="2"/>
  <c r="AJ712" i="2" s="1"/>
  <c r="AD712" i="2"/>
  <c r="AF712" i="2" s="1"/>
  <c r="AG712" i="2" s="1"/>
  <c r="AK711" i="2"/>
  <c r="AD711" i="2"/>
  <c r="AK710" i="2"/>
  <c r="AI710" i="2"/>
  <c r="AJ710" i="2" s="1"/>
  <c r="AD710" i="2"/>
  <c r="AF710" i="2" s="1"/>
  <c r="AG710" i="2" s="1"/>
  <c r="AK709" i="2"/>
  <c r="AD709" i="2"/>
  <c r="AK708" i="2"/>
  <c r="AI708" i="2"/>
  <c r="AJ708" i="2" s="1"/>
  <c r="AD708" i="2"/>
  <c r="AF708" i="2" s="1"/>
  <c r="AG708" i="2" s="1"/>
  <c r="AK707" i="2"/>
  <c r="AD707" i="2"/>
  <c r="AK706" i="2"/>
  <c r="AI706" i="2"/>
  <c r="AJ706" i="2" s="1"/>
  <c r="AD706" i="2"/>
  <c r="AF706" i="2" s="1"/>
  <c r="AG706" i="2" s="1"/>
  <c r="AK705" i="2"/>
  <c r="AD705" i="2"/>
  <c r="AK704" i="2"/>
  <c r="AI704" i="2"/>
  <c r="AJ704" i="2" s="1"/>
  <c r="AD704" i="2"/>
  <c r="AF704" i="2" s="1"/>
  <c r="AG704" i="2" s="1"/>
  <c r="AK703" i="2"/>
  <c r="AD703" i="2"/>
  <c r="AK702" i="2"/>
  <c r="AI702" i="2"/>
  <c r="AJ702" i="2" s="1"/>
  <c r="AD702" i="2"/>
  <c r="AF702" i="2" s="1"/>
  <c r="AG702" i="2" s="1"/>
  <c r="AK701" i="2"/>
  <c r="AD701" i="2"/>
  <c r="AK700" i="2"/>
  <c r="AI700" i="2"/>
  <c r="AJ700" i="2" s="1"/>
  <c r="AD700" i="2"/>
  <c r="AF700" i="2" s="1"/>
  <c r="AG700" i="2" s="1"/>
  <c r="AK699" i="2"/>
  <c r="AD699" i="2"/>
  <c r="AK698" i="2"/>
  <c r="AI698" i="2"/>
  <c r="AJ698" i="2" s="1"/>
  <c r="AD698" i="2"/>
  <c r="AF698" i="2" s="1"/>
  <c r="AG698" i="2" s="1"/>
  <c r="AK697" i="2"/>
  <c r="AD697" i="2"/>
  <c r="AK696" i="2"/>
  <c r="AI696" i="2"/>
  <c r="AJ696" i="2" s="1"/>
  <c r="AD696" i="2"/>
  <c r="AF696" i="2" s="1"/>
  <c r="AG696" i="2" s="1"/>
  <c r="AK695" i="2"/>
  <c r="AD695" i="2"/>
  <c r="AK694" i="2"/>
  <c r="AI694" i="2"/>
  <c r="AJ694" i="2" s="1"/>
  <c r="AD694" i="2"/>
  <c r="AF694" i="2" s="1"/>
  <c r="AG694" i="2" s="1"/>
  <c r="AK693" i="2"/>
  <c r="AD693" i="2"/>
  <c r="AK692" i="2"/>
  <c r="AI692" i="2"/>
  <c r="AJ692" i="2" s="1"/>
  <c r="AD692" i="2"/>
  <c r="AF692" i="2" s="1"/>
  <c r="AG692" i="2" s="1"/>
  <c r="AK691" i="2"/>
  <c r="AD691" i="2"/>
  <c r="AK690" i="2"/>
  <c r="AI690" i="2"/>
  <c r="AJ690" i="2" s="1"/>
  <c r="AD690" i="2"/>
  <c r="AF690" i="2" s="1"/>
  <c r="AG690" i="2" s="1"/>
  <c r="AK689" i="2"/>
  <c r="AD689" i="2"/>
  <c r="AK688" i="2"/>
  <c r="AI688" i="2"/>
  <c r="AJ688" i="2" s="1"/>
  <c r="AD688" i="2"/>
  <c r="AF688" i="2" s="1"/>
  <c r="AG688" i="2" s="1"/>
  <c r="AK687" i="2"/>
  <c r="AD687" i="2"/>
  <c r="AK686" i="2"/>
  <c r="AI686" i="2"/>
  <c r="AJ686" i="2" s="1"/>
  <c r="AD686" i="2"/>
  <c r="AF686" i="2" s="1"/>
  <c r="AG686" i="2" s="1"/>
  <c r="AK685" i="2"/>
  <c r="AD685" i="2"/>
  <c r="AK684" i="2"/>
  <c r="AI684" i="2"/>
  <c r="AJ684" i="2" s="1"/>
  <c r="AD684" i="2"/>
  <c r="AF684" i="2" s="1"/>
  <c r="AG684" i="2" s="1"/>
  <c r="AK683" i="2"/>
  <c r="AD683" i="2"/>
  <c r="AK682" i="2"/>
  <c r="AI682" i="2"/>
  <c r="AJ682" i="2" s="1"/>
  <c r="AD682" i="2"/>
  <c r="AF682" i="2" s="1"/>
  <c r="AG682" i="2" s="1"/>
  <c r="AK681" i="2"/>
  <c r="AD681" i="2"/>
  <c r="AK680" i="2"/>
  <c r="AI680" i="2"/>
  <c r="AJ680" i="2" s="1"/>
  <c r="AD680" i="2"/>
  <c r="AF680" i="2" s="1"/>
  <c r="AG680" i="2" s="1"/>
  <c r="AK679" i="2"/>
  <c r="AD679" i="2"/>
  <c r="AK678" i="2"/>
  <c r="AI678" i="2"/>
  <c r="AJ678" i="2" s="1"/>
  <c r="AD678" i="2"/>
  <c r="AF678" i="2" s="1"/>
  <c r="AG678" i="2" s="1"/>
  <c r="AK677" i="2"/>
  <c r="AD677" i="2"/>
  <c r="AK676" i="2"/>
  <c r="AI676" i="2"/>
  <c r="AJ676" i="2" s="1"/>
  <c r="AD676" i="2"/>
  <c r="AF676" i="2" s="1"/>
  <c r="AG676" i="2" s="1"/>
  <c r="AK675" i="2"/>
  <c r="AD675" i="2"/>
  <c r="AK674" i="2"/>
  <c r="AI674" i="2"/>
  <c r="AJ674" i="2" s="1"/>
  <c r="AD674" i="2"/>
  <c r="AF674" i="2" s="1"/>
  <c r="AG674" i="2" s="1"/>
  <c r="AK673" i="2"/>
  <c r="AD673" i="2"/>
  <c r="AK672" i="2"/>
  <c r="AD672" i="2"/>
  <c r="AF672" i="2" s="1"/>
  <c r="AG672" i="2" s="1"/>
  <c r="AK671" i="2"/>
  <c r="AD671" i="2"/>
  <c r="AK670" i="2"/>
  <c r="AI670" i="2"/>
  <c r="AJ670" i="2" s="1"/>
  <c r="AD670" i="2"/>
  <c r="AF670" i="2" s="1"/>
  <c r="AG670" i="2" s="1"/>
  <c r="AK669" i="2"/>
  <c r="AD669" i="2"/>
  <c r="AK668" i="2"/>
  <c r="AD668" i="2"/>
  <c r="AF668" i="2" s="1"/>
  <c r="AG668" i="2" s="1"/>
  <c r="AK667" i="2"/>
  <c r="AD667" i="2"/>
  <c r="AK666" i="2"/>
  <c r="AI666" i="2"/>
  <c r="AJ666" i="2" s="1"/>
  <c r="AD666" i="2"/>
  <c r="AF666" i="2" s="1"/>
  <c r="AG666" i="2" s="1"/>
  <c r="AK665" i="2"/>
  <c r="AD665" i="2"/>
  <c r="AK664" i="2"/>
  <c r="AD664" i="2"/>
  <c r="AF664" i="2" s="1"/>
  <c r="AG664" i="2" s="1"/>
  <c r="AK663" i="2"/>
  <c r="AD663" i="2"/>
  <c r="AK662" i="2"/>
  <c r="AI662" i="2"/>
  <c r="AJ662" i="2" s="1"/>
  <c r="AD662" i="2"/>
  <c r="AF662" i="2" s="1"/>
  <c r="AG662" i="2" s="1"/>
  <c r="AK661" i="2"/>
  <c r="AD661" i="2"/>
  <c r="AK660" i="2"/>
  <c r="AD660" i="2"/>
  <c r="AF660" i="2" s="1"/>
  <c r="AG660" i="2" s="1"/>
  <c r="AK659" i="2"/>
  <c r="AD659" i="2"/>
  <c r="AK658" i="2"/>
  <c r="AI658" i="2"/>
  <c r="AJ658" i="2" s="1"/>
  <c r="AD658" i="2"/>
  <c r="AF658" i="2" s="1"/>
  <c r="AG658" i="2" s="1"/>
  <c r="AK657" i="2"/>
  <c r="AD657" i="2"/>
  <c r="AK656" i="2"/>
  <c r="AD656" i="2"/>
  <c r="AF656" i="2" s="1"/>
  <c r="AG656" i="2" s="1"/>
  <c r="AK655" i="2"/>
  <c r="AD655" i="2"/>
  <c r="AK654" i="2"/>
  <c r="AI654" i="2"/>
  <c r="AJ654" i="2" s="1"/>
  <c r="AD654" i="2"/>
  <c r="AF654" i="2" s="1"/>
  <c r="AG654" i="2" s="1"/>
  <c r="AK653" i="2"/>
  <c r="AD653" i="2"/>
  <c r="AK652" i="2"/>
  <c r="AD652" i="2"/>
  <c r="AF652" i="2" s="1"/>
  <c r="AG652" i="2" s="1"/>
  <c r="AK651" i="2"/>
  <c r="AD651" i="2"/>
  <c r="AK650" i="2"/>
  <c r="AI650" i="2"/>
  <c r="AJ650" i="2" s="1"/>
  <c r="AD650" i="2"/>
  <c r="AF650" i="2" s="1"/>
  <c r="AG650" i="2" s="1"/>
  <c r="AK649" i="2"/>
  <c r="AD649" i="2"/>
  <c r="AK648" i="2"/>
  <c r="AD648" i="2"/>
  <c r="AF648" i="2" s="1"/>
  <c r="AG648" i="2" s="1"/>
  <c r="AK647" i="2"/>
  <c r="AD647" i="2"/>
  <c r="AK646" i="2"/>
  <c r="AI646" i="2"/>
  <c r="AJ646" i="2" s="1"/>
  <c r="AD646" i="2"/>
  <c r="AF646" i="2" s="1"/>
  <c r="AG646" i="2" s="1"/>
  <c r="AK645" i="2"/>
  <c r="AD645" i="2"/>
  <c r="AK644" i="2"/>
  <c r="AD644" i="2"/>
  <c r="AF644" i="2" s="1"/>
  <c r="AG644" i="2" s="1"/>
  <c r="AK643" i="2"/>
  <c r="AD643" i="2"/>
  <c r="AK642" i="2"/>
  <c r="AI642" i="2"/>
  <c r="AJ642" i="2" s="1"/>
  <c r="AD642" i="2"/>
  <c r="AF642" i="2" s="1"/>
  <c r="AG642" i="2" s="1"/>
  <c r="AK641" i="2"/>
  <c r="AD641" i="2"/>
  <c r="AK640" i="2"/>
  <c r="AD640" i="2"/>
  <c r="AF640" i="2" s="1"/>
  <c r="AG640" i="2" s="1"/>
  <c r="AK639" i="2"/>
  <c r="AD639" i="2"/>
  <c r="AK638" i="2"/>
  <c r="AI638" i="2"/>
  <c r="AJ638" i="2" s="1"/>
  <c r="AD638" i="2"/>
  <c r="AF638" i="2" s="1"/>
  <c r="AG638" i="2" s="1"/>
  <c r="AK637" i="2"/>
  <c r="AD637" i="2"/>
  <c r="AK636" i="2"/>
  <c r="AD636" i="2"/>
  <c r="AF636" i="2" s="1"/>
  <c r="AG636" i="2" s="1"/>
  <c r="AK635" i="2"/>
  <c r="AD635" i="2"/>
  <c r="AK634" i="2"/>
  <c r="AI634" i="2"/>
  <c r="AJ634" i="2" s="1"/>
  <c r="AD634" i="2"/>
  <c r="AF634" i="2" s="1"/>
  <c r="AG634" i="2" s="1"/>
  <c r="AK633" i="2"/>
  <c r="AD633" i="2"/>
  <c r="AK632" i="2"/>
  <c r="AD632" i="2"/>
  <c r="AF632" i="2" s="1"/>
  <c r="AG632" i="2" s="1"/>
  <c r="AK631" i="2"/>
  <c r="AD631" i="2"/>
  <c r="AK630" i="2"/>
  <c r="AI630" i="2"/>
  <c r="AJ630" i="2" s="1"/>
  <c r="AD630" i="2"/>
  <c r="AF630" i="2" s="1"/>
  <c r="AG630" i="2" s="1"/>
  <c r="AK629" i="2"/>
  <c r="AD629" i="2"/>
  <c r="AK628" i="2"/>
  <c r="AD628" i="2"/>
  <c r="AF628" i="2" s="1"/>
  <c r="AG628" i="2" s="1"/>
  <c r="AK627" i="2"/>
  <c r="AD627" i="2"/>
  <c r="AK626" i="2"/>
  <c r="AI626" i="2"/>
  <c r="AJ626" i="2" s="1"/>
  <c r="AD626" i="2"/>
  <c r="AF626" i="2" s="1"/>
  <c r="AG626" i="2" s="1"/>
  <c r="AK625" i="2"/>
  <c r="AD625" i="2"/>
  <c r="AK624" i="2"/>
  <c r="AD624" i="2"/>
  <c r="AF624" i="2" s="1"/>
  <c r="AG624" i="2" s="1"/>
  <c r="AK623" i="2"/>
  <c r="AD623" i="2"/>
  <c r="AK622" i="2"/>
  <c r="AI622" i="2"/>
  <c r="AJ622" i="2" s="1"/>
  <c r="AD622" i="2"/>
  <c r="AF622" i="2" s="1"/>
  <c r="AG622" i="2" s="1"/>
  <c r="AK621" i="2"/>
  <c r="AD621" i="2"/>
  <c r="AK620" i="2"/>
  <c r="AD620" i="2"/>
  <c r="AF620" i="2" s="1"/>
  <c r="AG620" i="2" s="1"/>
  <c r="AK619" i="2"/>
  <c r="AD619" i="2"/>
  <c r="AK618" i="2"/>
  <c r="AI618" i="2"/>
  <c r="AJ618" i="2" s="1"/>
  <c r="AD618" i="2"/>
  <c r="AF618" i="2" s="1"/>
  <c r="AG618" i="2" s="1"/>
  <c r="AK617" i="2"/>
  <c r="AD617" i="2"/>
  <c r="AK616" i="2"/>
  <c r="AD616" i="2"/>
  <c r="AF616" i="2" s="1"/>
  <c r="AG616" i="2" s="1"/>
  <c r="AK615" i="2"/>
  <c r="AD615" i="2"/>
  <c r="AK614" i="2"/>
  <c r="AI614" i="2"/>
  <c r="AJ614" i="2" s="1"/>
  <c r="AD614" i="2"/>
  <c r="AF614" i="2" s="1"/>
  <c r="AG614" i="2" s="1"/>
  <c r="AK613" i="2"/>
  <c r="AD613" i="2"/>
  <c r="AK612" i="2"/>
  <c r="AD612" i="2"/>
  <c r="AF612" i="2" s="1"/>
  <c r="AG612" i="2" s="1"/>
  <c r="AK611" i="2"/>
  <c r="AD611" i="2"/>
  <c r="AK610" i="2"/>
  <c r="AI610" i="2"/>
  <c r="AJ610" i="2" s="1"/>
  <c r="AD610" i="2"/>
  <c r="AF610" i="2" s="1"/>
  <c r="AG610" i="2" s="1"/>
  <c r="AK609" i="2"/>
  <c r="AD609" i="2"/>
  <c r="AK608" i="2"/>
  <c r="AD608" i="2"/>
  <c r="AF608" i="2" s="1"/>
  <c r="AG608" i="2" s="1"/>
  <c r="AK607" i="2"/>
  <c r="AD607" i="2"/>
  <c r="AK606" i="2"/>
  <c r="AI606" i="2"/>
  <c r="AJ606" i="2" s="1"/>
  <c r="AD606" i="2"/>
  <c r="AF606" i="2" s="1"/>
  <c r="AG606" i="2" s="1"/>
  <c r="AK605" i="2"/>
  <c r="AD605" i="2"/>
  <c r="AK604" i="2"/>
  <c r="AD604" i="2"/>
  <c r="AF604" i="2" s="1"/>
  <c r="AG604" i="2" s="1"/>
  <c r="AK603" i="2"/>
  <c r="AD603" i="2"/>
  <c r="AK602" i="2"/>
  <c r="AI602" i="2"/>
  <c r="AJ602" i="2" s="1"/>
  <c r="AD602" i="2"/>
  <c r="AF602" i="2" s="1"/>
  <c r="AG602" i="2" s="1"/>
  <c r="AK601" i="2"/>
  <c r="AD601" i="2"/>
  <c r="AK600" i="2"/>
  <c r="AD600" i="2"/>
  <c r="AK599" i="2"/>
  <c r="AD599" i="2"/>
  <c r="AK598" i="2"/>
  <c r="AI598" i="2"/>
  <c r="AJ598" i="2" s="1"/>
  <c r="AD598" i="2"/>
  <c r="AF598" i="2" s="1"/>
  <c r="AG598" i="2" s="1"/>
  <c r="AK597" i="2"/>
  <c r="AD597" i="2"/>
  <c r="AK596" i="2"/>
  <c r="AD596" i="2"/>
  <c r="AK595" i="2"/>
  <c r="AD595" i="2"/>
  <c r="AK594" i="2"/>
  <c r="AI594" i="2"/>
  <c r="AJ594" i="2" s="1"/>
  <c r="AD594" i="2"/>
  <c r="AF594" i="2" s="1"/>
  <c r="AG594" i="2" s="1"/>
  <c r="AK593" i="2"/>
  <c r="AD593" i="2"/>
  <c r="AK592" i="2"/>
  <c r="AD592" i="2"/>
  <c r="AK591" i="2"/>
  <c r="AD591" i="2"/>
  <c r="AK590" i="2"/>
  <c r="AI590" i="2"/>
  <c r="AJ590" i="2" s="1"/>
  <c r="AD590" i="2"/>
  <c r="AF590" i="2" s="1"/>
  <c r="AG590" i="2" s="1"/>
  <c r="AK589" i="2"/>
  <c r="AD589" i="2"/>
  <c r="AK588" i="2"/>
  <c r="AI588" i="2"/>
  <c r="AJ588" i="2" s="1"/>
  <c r="AF588" i="2"/>
  <c r="AG588" i="2" s="1"/>
  <c r="AD588" i="2"/>
  <c r="AK587" i="2"/>
  <c r="AI587" i="2"/>
  <c r="AJ587" i="2" s="1"/>
  <c r="AF587" i="2"/>
  <c r="AG587" i="2" s="1"/>
  <c r="AD587" i="2"/>
  <c r="AK586" i="2"/>
  <c r="AI586" i="2"/>
  <c r="AJ586" i="2" s="1"/>
  <c r="AF586" i="2"/>
  <c r="AG586" i="2" s="1"/>
  <c r="AD586" i="2"/>
  <c r="AK585" i="2"/>
  <c r="AJ585" i="2"/>
  <c r="AF585" i="2"/>
  <c r="AG585" i="2" s="1"/>
  <c r="AD585" i="2"/>
  <c r="AI585" i="2" s="1"/>
  <c r="AK584" i="2"/>
  <c r="AI584" i="2"/>
  <c r="AJ584" i="2" s="1"/>
  <c r="AG584" i="2"/>
  <c r="AF584" i="2"/>
  <c r="AD584" i="2"/>
  <c r="AK583" i="2"/>
  <c r="AI583" i="2"/>
  <c r="AJ583" i="2" s="1"/>
  <c r="AF583" i="2"/>
  <c r="AG583" i="2" s="1"/>
  <c r="AD583" i="2"/>
  <c r="AK582" i="2"/>
  <c r="AI582" i="2"/>
  <c r="AJ582" i="2" s="1"/>
  <c r="AF582" i="2"/>
  <c r="AG582" i="2" s="1"/>
  <c r="AD582" i="2"/>
  <c r="AK581" i="2"/>
  <c r="AI581" i="2"/>
  <c r="AJ581" i="2" s="1"/>
  <c r="AF581" i="2"/>
  <c r="AG581" i="2" s="1"/>
  <c r="AD581" i="2"/>
  <c r="AK580" i="2"/>
  <c r="AI580" i="2"/>
  <c r="AJ580" i="2" s="1"/>
  <c r="AF580" i="2"/>
  <c r="AG580" i="2" s="1"/>
  <c r="AD580" i="2"/>
  <c r="AK579" i="2"/>
  <c r="AI579" i="2"/>
  <c r="AJ579" i="2" s="1"/>
  <c r="AF579" i="2"/>
  <c r="AG579" i="2" s="1"/>
  <c r="AD579" i="2"/>
  <c r="AK578" i="2"/>
  <c r="AI578" i="2"/>
  <c r="AJ578" i="2" s="1"/>
  <c r="AF578" i="2"/>
  <c r="AG578" i="2" s="1"/>
  <c r="AD578" i="2"/>
  <c r="AK577" i="2"/>
  <c r="AI577" i="2"/>
  <c r="AJ577" i="2" s="1"/>
  <c r="AF577" i="2"/>
  <c r="AG577" i="2" s="1"/>
  <c r="AD577" i="2"/>
  <c r="AK576" i="2"/>
  <c r="AI576" i="2"/>
  <c r="AJ576" i="2" s="1"/>
  <c r="AG576" i="2"/>
  <c r="AF576" i="2"/>
  <c r="AD576" i="2"/>
  <c r="AK575" i="2"/>
  <c r="AI575" i="2"/>
  <c r="AJ575" i="2" s="1"/>
  <c r="AF575" i="2"/>
  <c r="AG575" i="2" s="1"/>
  <c r="AD575" i="2"/>
  <c r="AK574" i="2"/>
  <c r="AI574" i="2"/>
  <c r="AJ574" i="2" s="1"/>
  <c r="AF574" i="2"/>
  <c r="AG574" i="2" s="1"/>
  <c r="AD574" i="2"/>
  <c r="AK573" i="2"/>
  <c r="AI573" i="2"/>
  <c r="AJ573" i="2" s="1"/>
  <c r="AF573" i="2"/>
  <c r="AG573" i="2" s="1"/>
  <c r="AD573" i="2"/>
  <c r="AK572" i="2"/>
  <c r="AF572" i="2"/>
  <c r="AG572" i="2" s="1"/>
  <c r="AD572" i="2"/>
  <c r="AI572" i="2" s="1"/>
  <c r="AJ572" i="2" s="1"/>
  <c r="AK571" i="2"/>
  <c r="AI571" i="2"/>
  <c r="AJ571" i="2" s="1"/>
  <c r="AD571" i="2"/>
  <c r="AF571" i="2" s="1"/>
  <c r="AG571" i="2" s="1"/>
  <c r="AK570" i="2"/>
  <c r="AF570" i="2"/>
  <c r="AG570" i="2" s="1"/>
  <c r="AD570" i="2"/>
  <c r="AI570" i="2" s="1"/>
  <c r="AJ570" i="2" s="1"/>
  <c r="AK569" i="2"/>
  <c r="AI569" i="2"/>
  <c r="AJ569" i="2" s="1"/>
  <c r="AD569" i="2"/>
  <c r="AF569" i="2" s="1"/>
  <c r="AG569" i="2" s="1"/>
  <c r="AK568" i="2"/>
  <c r="AF568" i="2"/>
  <c r="AG568" i="2" s="1"/>
  <c r="AD568" i="2"/>
  <c r="AI568" i="2" s="1"/>
  <c r="AJ568" i="2" s="1"/>
  <c r="AK567" i="2"/>
  <c r="AI567" i="2"/>
  <c r="AJ567" i="2" s="1"/>
  <c r="AD567" i="2"/>
  <c r="AF567" i="2" s="1"/>
  <c r="AG567" i="2" s="1"/>
  <c r="AK566" i="2"/>
  <c r="AF566" i="2"/>
  <c r="AG566" i="2" s="1"/>
  <c r="AD566" i="2"/>
  <c r="AI566" i="2" s="1"/>
  <c r="AJ566" i="2" s="1"/>
  <c r="AK565" i="2"/>
  <c r="AI565" i="2"/>
  <c r="AJ565" i="2" s="1"/>
  <c r="AD565" i="2"/>
  <c r="AF565" i="2" s="1"/>
  <c r="AG565" i="2" s="1"/>
  <c r="AK564" i="2"/>
  <c r="AG564" i="2"/>
  <c r="AF564" i="2"/>
  <c r="AD564" i="2"/>
  <c r="AI564" i="2" s="1"/>
  <c r="AJ564" i="2" s="1"/>
  <c r="AK563" i="2"/>
  <c r="AI563" i="2"/>
  <c r="AJ563" i="2" s="1"/>
  <c r="AD563" i="2"/>
  <c r="AF563" i="2" s="1"/>
  <c r="AG563" i="2" s="1"/>
  <c r="AK562" i="2"/>
  <c r="AG562" i="2"/>
  <c r="AF562" i="2"/>
  <c r="AD562" i="2"/>
  <c r="AI562" i="2" s="1"/>
  <c r="AJ562" i="2" s="1"/>
  <c r="AK561" i="2"/>
  <c r="AI561" i="2"/>
  <c r="AJ561" i="2" s="1"/>
  <c r="AD561" i="2"/>
  <c r="AF561" i="2" s="1"/>
  <c r="AG561" i="2" s="1"/>
  <c r="AK560" i="2"/>
  <c r="AG560" i="2"/>
  <c r="AF560" i="2"/>
  <c r="AD560" i="2"/>
  <c r="AI560" i="2" s="1"/>
  <c r="AJ560" i="2" s="1"/>
  <c r="AK559" i="2"/>
  <c r="AI559" i="2"/>
  <c r="AJ559" i="2" s="1"/>
  <c r="AD559" i="2"/>
  <c r="AF559" i="2" s="1"/>
  <c r="AG559" i="2" s="1"/>
  <c r="AK558" i="2"/>
  <c r="AG558" i="2"/>
  <c r="AF558" i="2"/>
  <c r="AD558" i="2"/>
  <c r="AI558" i="2" s="1"/>
  <c r="AJ558" i="2" s="1"/>
  <c r="AK557" i="2"/>
  <c r="AI557" i="2"/>
  <c r="AJ557" i="2" s="1"/>
  <c r="AD557" i="2"/>
  <c r="AF557" i="2" s="1"/>
  <c r="AG557" i="2" s="1"/>
  <c r="AK556" i="2"/>
  <c r="AG556" i="2"/>
  <c r="AF556" i="2"/>
  <c r="AD556" i="2"/>
  <c r="AI556" i="2" s="1"/>
  <c r="AJ556" i="2" s="1"/>
  <c r="AK555" i="2"/>
  <c r="AI555" i="2"/>
  <c r="AJ555" i="2" s="1"/>
  <c r="AD555" i="2"/>
  <c r="AF555" i="2" s="1"/>
  <c r="AG555" i="2" s="1"/>
  <c r="AK554" i="2"/>
  <c r="AG554" i="2"/>
  <c r="AF554" i="2"/>
  <c r="AD554" i="2"/>
  <c r="AI554" i="2" s="1"/>
  <c r="AJ554" i="2" s="1"/>
  <c r="AK553" i="2"/>
  <c r="AI553" i="2"/>
  <c r="AJ553" i="2" s="1"/>
  <c r="AD553" i="2"/>
  <c r="AF553" i="2" s="1"/>
  <c r="AG553" i="2" s="1"/>
  <c r="AK552" i="2"/>
  <c r="AG552" i="2"/>
  <c r="AF552" i="2"/>
  <c r="AD552" i="2"/>
  <c r="AI552" i="2" s="1"/>
  <c r="AJ552" i="2" s="1"/>
  <c r="AK551" i="2"/>
  <c r="AJ551" i="2"/>
  <c r="AI551" i="2"/>
  <c r="AD551" i="2"/>
  <c r="AF551" i="2" s="1"/>
  <c r="AG551" i="2" s="1"/>
  <c r="AK550" i="2"/>
  <c r="AD550" i="2"/>
  <c r="AI550" i="2" s="1"/>
  <c r="AJ550" i="2" s="1"/>
  <c r="AK549" i="2"/>
  <c r="AD549" i="2"/>
  <c r="AF549" i="2" s="1"/>
  <c r="AG549" i="2" s="1"/>
  <c r="AK548" i="2"/>
  <c r="AD548" i="2"/>
  <c r="AI548" i="2" s="1"/>
  <c r="AJ548" i="2" s="1"/>
  <c r="AK547" i="2"/>
  <c r="AD547" i="2"/>
  <c r="AF547" i="2" s="1"/>
  <c r="AG547" i="2" s="1"/>
  <c r="AK546" i="2"/>
  <c r="AD546" i="2"/>
  <c r="AI546" i="2" s="1"/>
  <c r="AJ546" i="2" s="1"/>
  <c r="AK545" i="2"/>
  <c r="AD545" i="2"/>
  <c r="AF545" i="2" s="1"/>
  <c r="AG545" i="2" s="1"/>
  <c r="AK544" i="2"/>
  <c r="AD544" i="2"/>
  <c r="AI544" i="2" s="1"/>
  <c r="AJ544" i="2" s="1"/>
  <c r="AK543" i="2"/>
  <c r="AD543" i="2"/>
  <c r="AF543" i="2" s="1"/>
  <c r="AG543" i="2" s="1"/>
  <c r="AK542" i="2"/>
  <c r="AD542" i="2"/>
  <c r="AI542" i="2" s="1"/>
  <c r="AJ542" i="2" s="1"/>
  <c r="AK541" i="2"/>
  <c r="AD541" i="2"/>
  <c r="AF541" i="2" s="1"/>
  <c r="AG541" i="2" s="1"/>
  <c r="AK540" i="2"/>
  <c r="AD540" i="2"/>
  <c r="AI540" i="2" s="1"/>
  <c r="AJ540" i="2" s="1"/>
  <c r="AK539" i="2"/>
  <c r="AD539" i="2"/>
  <c r="AF539" i="2" s="1"/>
  <c r="AG539" i="2" s="1"/>
  <c r="AK538" i="2"/>
  <c r="AD538" i="2"/>
  <c r="AI538" i="2" s="1"/>
  <c r="AJ538" i="2" s="1"/>
  <c r="AK537" i="2"/>
  <c r="AD537" i="2"/>
  <c r="AF537" i="2" s="1"/>
  <c r="AG537" i="2" s="1"/>
  <c r="AK536" i="2"/>
  <c r="AD536" i="2"/>
  <c r="AI536" i="2" s="1"/>
  <c r="AJ536" i="2" s="1"/>
  <c r="AK535" i="2"/>
  <c r="AD535" i="2"/>
  <c r="AF535" i="2" s="1"/>
  <c r="AG535" i="2" s="1"/>
  <c r="AK534" i="2"/>
  <c r="AD534" i="2"/>
  <c r="AI534" i="2" s="1"/>
  <c r="AJ534" i="2" s="1"/>
  <c r="AK533" i="2"/>
  <c r="AD533" i="2"/>
  <c r="AF533" i="2" s="1"/>
  <c r="AG533" i="2" s="1"/>
  <c r="AK532" i="2"/>
  <c r="AD532" i="2"/>
  <c r="AI532" i="2" s="1"/>
  <c r="AJ532" i="2" s="1"/>
  <c r="AK531" i="2"/>
  <c r="AD531" i="2"/>
  <c r="AF531" i="2" s="1"/>
  <c r="AG531" i="2" s="1"/>
  <c r="AK530" i="2"/>
  <c r="AD530" i="2"/>
  <c r="AI530" i="2" s="1"/>
  <c r="AJ530" i="2" s="1"/>
  <c r="AK529" i="2"/>
  <c r="AD529" i="2"/>
  <c r="AF529" i="2" s="1"/>
  <c r="AG529" i="2" s="1"/>
  <c r="AK528" i="2"/>
  <c r="AD528" i="2"/>
  <c r="AI528" i="2" s="1"/>
  <c r="AJ528" i="2" s="1"/>
  <c r="AK527" i="2"/>
  <c r="AD527" i="2"/>
  <c r="AF527" i="2" s="1"/>
  <c r="AG527" i="2" s="1"/>
  <c r="AK526" i="2"/>
  <c r="AD526" i="2"/>
  <c r="AI526" i="2" s="1"/>
  <c r="AJ526" i="2" s="1"/>
  <c r="AK525" i="2"/>
  <c r="AD525" i="2"/>
  <c r="AF525" i="2" s="1"/>
  <c r="AG525" i="2" s="1"/>
  <c r="AK524" i="2"/>
  <c r="AD524" i="2"/>
  <c r="AI524" i="2" s="1"/>
  <c r="AJ524" i="2" s="1"/>
  <c r="AK523" i="2"/>
  <c r="AD523" i="2"/>
  <c r="AF523" i="2" s="1"/>
  <c r="AG523" i="2" s="1"/>
  <c r="AK522" i="2"/>
  <c r="AD522" i="2"/>
  <c r="AI522" i="2" s="1"/>
  <c r="AJ522" i="2" s="1"/>
  <c r="AK521" i="2"/>
  <c r="AD521" i="2"/>
  <c r="AF521" i="2" s="1"/>
  <c r="AG521" i="2" s="1"/>
  <c r="AK520" i="2"/>
  <c r="AD520" i="2"/>
  <c r="AI520" i="2" s="1"/>
  <c r="AJ520" i="2" s="1"/>
  <c r="AK519" i="2"/>
  <c r="AD519" i="2"/>
  <c r="AF519" i="2" s="1"/>
  <c r="AG519" i="2" s="1"/>
  <c r="AK518" i="2"/>
  <c r="AD518" i="2"/>
  <c r="AI518" i="2" s="1"/>
  <c r="AJ518" i="2" s="1"/>
  <c r="AK517" i="2"/>
  <c r="AD517" i="2"/>
  <c r="AF517" i="2" s="1"/>
  <c r="AG517" i="2" s="1"/>
  <c r="AK516" i="2"/>
  <c r="AD516" i="2"/>
  <c r="AI516" i="2" s="1"/>
  <c r="AJ516" i="2" s="1"/>
  <c r="AK515" i="2"/>
  <c r="AD515" i="2"/>
  <c r="AF515" i="2" s="1"/>
  <c r="AG515" i="2" s="1"/>
  <c r="AK514" i="2"/>
  <c r="AD514" i="2"/>
  <c r="AK513" i="2"/>
  <c r="AD513" i="2"/>
  <c r="AK512" i="2"/>
  <c r="AD512" i="2"/>
  <c r="AK511" i="2"/>
  <c r="AD511" i="2"/>
  <c r="AK510" i="2"/>
  <c r="AD510" i="2"/>
  <c r="AK509" i="2"/>
  <c r="AD509" i="2"/>
  <c r="AK508" i="2"/>
  <c r="AD508" i="2"/>
  <c r="AK507" i="2"/>
  <c r="AD507" i="2"/>
  <c r="AK506" i="2"/>
  <c r="AD506" i="2"/>
  <c r="AK505" i="2"/>
  <c r="AD505" i="2"/>
  <c r="AK504" i="2"/>
  <c r="AD504" i="2"/>
  <c r="AK503" i="2"/>
  <c r="AD503" i="2"/>
  <c r="AK502" i="2"/>
  <c r="AD502" i="2"/>
  <c r="AK501" i="2"/>
  <c r="AD501" i="2"/>
  <c r="AK500" i="2"/>
  <c r="AD500" i="2"/>
  <c r="AK499" i="2"/>
  <c r="AD499" i="2"/>
  <c r="AK498" i="2"/>
  <c r="AD498" i="2"/>
  <c r="AK497" i="2"/>
  <c r="AD497" i="2"/>
  <c r="AK496" i="2"/>
  <c r="AD496" i="2"/>
  <c r="AK495" i="2"/>
  <c r="AD495" i="2"/>
  <c r="AK494" i="2"/>
  <c r="AD494" i="2"/>
  <c r="AK493" i="2"/>
  <c r="AD493" i="2"/>
  <c r="AK492" i="2"/>
  <c r="AD492" i="2"/>
  <c r="AK491" i="2"/>
  <c r="AD491" i="2"/>
  <c r="AK490" i="2"/>
  <c r="AD490" i="2"/>
  <c r="AK489" i="2"/>
  <c r="AD489" i="2"/>
  <c r="AK488" i="2"/>
  <c r="AD488" i="2"/>
  <c r="AK487" i="2"/>
  <c r="AD487" i="2"/>
  <c r="AK486" i="2"/>
  <c r="AD486" i="2"/>
  <c r="AK485" i="2"/>
  <c r="AD485" i="2"/>
  <c r="AK484" i="2"/>
  <c r="AD484" i="2"/>
  <c r="AK483" i="2"/>
  <c r="AD483" i="2"/>
  <c r="AK482" i="2"/>
  <c r="AD482" i="2"/>
  <c r="AK481" i="2"/>
  <c r="AD481" i="2"/>
  <c r="AK480" i="2"/>
  <c r="AD480" i="2"/>
  <c r="AK479" i="2"/>
  <c r="AD479" i="2"/>
  <c r="AK478" i="2"/>
  <c r="AD478" i="2"/>
  <c r="AK477" i="2"/>
  <c r="AD477" i="2"/>
  <c r="AK476" i="2"/>
  <c r="AD476" i="2"/>
  <c r="AK475" i="2"/>
  <c r="AD475" i="2"/>
  <c r="AK474" i="2"/>
  <c r="AD474" i="2"/>
  <c r="AK473" i="2"/>
  <c r="AD473" i="2"/>
  <c r="AK472" i="2"/>
  <c r="AD472" i="2"/>
  <c r="AK471" i="2"/>
  <c r="AD471" i="2"/>
  <c r="AK470" i="2"/>
  <c r="AD470" i="2"/>
  <c r="AK469" i="2"/>
  <c r="AD469" i="2"/>
  <c r="AK468" i="2"/>
  <c r="AD468" i="2"/>
  <c r="AK467" i="2"/>
  <c r="AD467" i="2"/>
  <c r="AK466" i="2"/>
  <c r="AD466" i="2"/>
  <c r="AK465" i="2"/>
  <c r="AD465" i="2"/>
  <c r="AK464" i="2"/>
  <c r="AD464" i="2"/>
  <c r="AK463" i="2"/>
  <c r="AD463" i="2"/>
  <c r="AK462" i="2"/>
  <c r="AD462" i="2"/>
  <c r="AK461" i="2"/>
  <c r="AD461" i="2"/>
  <c r="AK460" i="2"/>
  <c r="AD460" i="2"/>
  <c r="AK459" i="2"/>
  <c r="AD459" i="2"/>
  <c r="AK458" i="2"/>
  <c r="AD458" i="2"/>
  <c r="AK457" i="2"/>
  <c r="AD457" i="2"/>
  <c r="AK456" i="2"/>
  <c r="AD456" i="2"/>
  <c r="AK455" i="2"/>
  <c r="AD455" i="2"/>
  <c r="AK454" i="2"/>
  <c r="AD454" i="2"/>
  <c r="AK453" i="2"/>
  <c r="AD453" i="2"/>
  <c r="AK452" i="2"/>
  <c r="AD452" i="2"/>
  <c r="AK451" i="2"/>
  <c r="AD451" i="2"/>
  <c r="AK450" i="2"/>
  <c r="AD450" i="2"/>
  <c r="AK449" i="2"/>
  <c r="AD449" i="2"/>
  <c r="AK448" i="2"/>
  <c r="AD448" i="2"/>
  <c r="AK447" i="2"/>
  <c r="AD447" i="2"/>
  <c r="AK446" i="2"/>
  <c r="AD446" i="2"/>
  <c r="AK445" i="2"/>
  <c r="AD445" i="2"/>
  <c r="AK444" i="2"/>
  <c r="AD444" i="2"/>
  <c r="AK443" i="2"/>
  <c r="AD443" i="2"/>
  <c r="AK442" i="2"/>
  <c r="AD442" i="2"/>
  <c r="AK441" i="2"/>
  <c r="AD441" i="2"/>
  <c r="AK440" i="2"/>
  <c r="AD440" i="2"/>
  <c r="AK439" i="2"/>
  <c r="AD439" i="2"/>
  <c r="AK438" i="2"/>
  <c r="AD438" i="2"/>
  <c r="AK437" i="2"/>
  <c r="AD437" i="2"/>
  <c r="AK436" i="2"/>
  <c r="AD436" i="2"/>
  <c r="AK435" i="2"/>
  <c r="AD435" i="2"/>
  <c r="AK434" i="2"/>
  <c r="AD434" i="2"/>
  <c r="AK433" i="2"/>
  <c r="AD433" i="2"/>
  <c r="AK432" i="2"/>
  <c r="AD432" i="2"/>
  <c r="AK431" i="2"/>
  <c r="AD431" i="2"/>
  <c r="AK430" i="2"/>
  <c r="AD430" i="2"/>
  <c r="AK429" i="2"/>
  <c r="AD429" i="2"/>
  <c r="AK428" i="2"/>
  <c r="AG428" i="2"/>
  <c r="AF428" i="2"/>
  <c r="AD428" i="2"/>
  <c r="AI428" i="2" s="1"/>
  <c r="AJ428" i="2" s="1"/>
  <c r="AK427" i="2"/>
  <c r="AD427" i="2"/>
  <c r="AK426" i="2"/>
  <c r="AG426" i="2"/>
  <c r="AF426" i="2"/>
  <c r="AD426" i="2"/>
  <c r="AI426" i="2" s="1"/>
  <c r="AJ426" i="2" s="1"/>
  <c r="AK425" i="2"/>
  <c r="AD425" i="2"/>
  <c r="AK424" i="2"/>
  <c r="AG424" i="2"/>
  <c r="AF424" i="2"/>
  <c r="AD424" i="2"/>
  <c r="AI424" i="2" s="1"/>
  <c r="AJ424" i="2" s="1"/>
  <c r="AK423" i="2"/>
  <c r="AD423" i="2"/>
  <c r="AK422" i="2"/>
  <c r="AG422" i="2"/>
  <c r="AF422" i="2"/>
  <c r="AD422" i="2"/>
  <c r="AI422" i="2" s="1"/>
  <c r="AJ422" i="2" s="1"/>
  <c r="AK421" i="2"/>
  <c r="AD421" i="2"/>
  <c r="AK420" i="2"/>
  <c r="AG420" i="2"/>
  <c r="AF420" i="2"/>
  <c r="AD420" i="2"/>
  <c r="AI420" i="2" s="1"/>
  <c r="AJ420" i="2" s="1"/>
  <c r="AK419" i="2"/>
  <c r="AD419" i="2"/>
  <c r="AK418" i="2"/>
  <c r="AG418" i="2"/>
  <c r="AF418" i="2"/>
  <c r="AD418" i="2"/>
  <c r="AI418" i="2" s="1"/>
  <c r="AJ418" i="2" s="1"/>
  <c r="AK417" i="2"/>
  <c r="AD417" i="2"/>
  <c r="AK416" i="2"/>
  <c r="AG416" i="2"/>
  <c r="AF416" i="2"/>
  <c r="AD416" i="2"/>
  <c r="AI416" i="2" s="1"/>
  <c r="AJ416" i="2" s="1"/>
  <c r="AK415" i="2"/>
  <c r="AD415" i="2"/>
  <c r="AK414" i="2"/>
  <c r="AG414" i="2"/>
  <c r="AF414" i="2"/>
  <c r="AD414" i="2"/>
  <c r="AI414" i="2" s="1"/>
  <c r="AJ414" i="2" s="1"/>
  <c r="AK413" i="2"/>
  <c r="AD413" i="2"/>
  <c r="AK412" i="2"/>
  <c r="AG412" i="2"/>
  <c r="AF412" i="2"/>
  <c r="AD412" i="2"/>
  <c r="AI412" i="2" s="1"/>
  <c r="AJ412" i="2" s="1"/>
  <c r="AK411" i="2"/>
  <c r="AD411" i="2"/>
  <c r="AK410" i="2"/>
  <c r="AG410" i="2"/>
  <c r="AF410" i="2"/>
  <c r="AD410" i="2"/>
  <c r="AI410" i="2" s="1"/>
  <c r="AJ410" i="2" s="1"/>
  <c r="AK409" i="2"/>
  <c r="AD409" i="2"/>
  <c r="AK408" i="2"/>
  <c r="AG408" i="2"/>
  <c r="AF408" i="2"/>
  <c r="AD408" i="2"/>
  <c r="AI408" i="2" s="1"/>
  <c r="AJ408" i="2" s="1"/>
  <c r="AK407" i="2"/>
  <c r="AD407" i="2"/>
  <c r="AK406" i="2"/>
  <c r="AG406" i="2"/>
  <c r="AF406" i="2"/>
  <c r="AD406" i="2"/>
  <c r="AI406" i="2" s="1"/>
  <c r="AJ406" i="2" s="1"/>
  <c r="AK405" i="2"/>
  <c r="AD405" i="2"/>
  <c r="AK404" i="2"/>
  <c r="AG404" i="2"/>
  <c r="AF404" i="2"/>
  <c r="AD404" i="2"/>
  <c r="AI404" i="2" s="1"/>
  <c r="AJ404" i="2" s="1"/>
  <c r="AK403" i="2"/>
  <c r="AD403" i="2"/>
  <c r="AK402" i="2"/>
  <c r="AG402" i="2"/>
  <c r="AF402" i="2"/>
  <c r="AD402" i="2"/>
  <c r="AI402" i="2" s="1"/>
  <c r="AJ402" i="2" s="1"/>
  <c r="AK401" i="2"/>
  <c r="AD401" i="2"/>
  <c r="AK400" i="2"/>
  <c r="AG400" i="2"/>
  <c r="AF400" i="2"/>
  <c r="AD400" i="2"/>
  <c r="AI400" i="2" s="1"/>
  <c r="AJ400" i="2" s="1"/>
  <c r="AK399" i="2"/>
  <c r="AD399" i="2"/>
  <c r="AK398" i="2"/>
  <c r="AG398" i="2"/>
  <c r="AF398" i="2"/>
  <c r="AD398" i="2"/>
  <c r="AI398" i="2" s="1"/>
  <c r="AJ398" i="2" s="1"/>
  <c r="AK397" i="2"/>
  <c r="AD397" i="2"/>
  <c r="AK396" i="2"/>
  <c r="AG396" i="2"/>
  <c r="AF396" i="2"/>
  <c r="AD396" i="2"/>
  <c r="AI396" i="2" s="1"/>
  <c r="AJ396" i="2" s="1"/>
  <c r="AK395" i="2"/>
  <c r="AD395" i="2"/>
  <c r="AK394" i="2"/>
  <c r="AG394" i="2"/>
  <c r="AF394" i="2"/>
  <c r="AD394" i="2"/>
  <c r="AI394" i="2" s="1"/>
  <c r="AJ394" i="2" s="1"/>
  <c r="AK393" i="2"/>
  <c r="AD393" i="2"/>
  <c r="AK392" i="2"/>
  <c r="AG392" i="2"/>
  <c r="AF392" i="2"/>
  <c r="AD392" i="2"/>
  <c r="AI392" i="2" s="1"/>
  <c r="AJ392" i="2" s="1"/>
  <c r="AK391" i="2"/>
  <c r="AD391" i="2"/>
  <c r="AK390" i="2"/>
  <c r="AG390" i="2"/>
  <c r="AF390" i="2"/>
  <c r="AD390" i="2"/>
  <c r="AI390" i="2" s="1"/>
  <c r="AJ390" i="2" s="1"/>
  <c r="AK389" i="2"/>
  <c r="AD389" i="2"/>
  <c r="AK388" i="2"/>
  <c r="AG388" i="2"/>
  <c r="AF388" i="2"/>
  <c r="AD388" i="2"/>
  <c r="AI388" i="2" s="1"/>
  <c r="AJ388" i="2" s="1"/>
  <c r="AK387" i="2"/>
  <c r="AD387" i="2"/>
  <c r="AK386" i="2"/>
  <c r="AG386" i="2"/>
  <c r="AF386" i="2"/>
  <c r="AD386" i="2"/>
  <c r="AI386" i="2" s="1"/>
  <c r="AJ386" i="2" s="1"/>
  <c r="AK385" i="2"/>
  <c r="AD385" i="2"/>
  <c r="AF385" i="2" s="1"/>
  <c r="AG385" i="2" s="1"/>
  <c r="AK384" i="2"/>
  <c r="AG384" i="2"/>
  <c r="AF384" i="2"/>
  <c r="AD384" i="2"/>
  <c r="AI384" i="2" s="1"/>
  <c r="AJ384" i="2" s="1"/>
  <c r="AK383" i="2"/>
  <c r="AD383" i="2"/>
  <c r="AF383" i="2" s="1"/>
  <c r="AG383" i="2" s="1"/>
  <c r="AK382" i="2"/>
  <c r="AG382" i="2"/>
  <c r="AF382" i="2"/>
  <c r="AD382" i="2"/>
  <c r="AI382" i="2" s="1"/>
  <c r="AJ382" i="2" s="1"/>
  <c r="AK381" i="2"/>
  <c r="AD381" i="2"/>
  <c r="AF381" i="2" s="1"/>
  <c r="AG381" i="2" s="1"/>
  <c r="AK380" i="2"/>
  <c r="AG380" i="2"/>
  <c r="AF380" i="2"/>
  <c r="AD380" i="2"/>
  <c r="AI380" i="2" s="1"/>
  <c r="AJ380" i="2" s="1"/>
  <c r="AK379" i="2"/>
  <c r="AD379" i="2"/>
  <c r="AF379" i="2" s="1"/>
  <c r="AG379" i="2" s="1"/>
  <c r="AK378" i="2"/>
  <c r="AG378" i="2"/>
  <c r="AF378" i="2"/>
  <c r="AD378" i="2"/>
  <c r="AI378" i="2" s="1"/>
  <c r="AJ378" i="2" s="1"/>
  <c r="AK377" i="2"/>
  <c r="AD377" i="2"/>
  <c r="AF377" i="2" s="1"/>
  <c r="AG377" i="2" s="1"/>
  <c r="AK376" i="2"/>
  <c r="AG376" i="2"/>
  <c r="AF376" i="2"/>
  <c r="AD376" i="2"/>
  <c r="AI376" i="2" s="1"/>
  <c r="AJ376" i="2" s="1"/>
  <c r="AK375" i="2"/>
  <c r="AD375" i="2"/>
  <c r="AF375" i="2" s="1"/>
  <c r="AG375" i="2" s="1"/>
  <c r="AK374" i="2"/>
  <c r="AG374" i="2"/>
  <c r="AF374" i="2"/>
  <c r="AD374" i="2"/>
  <c r="AI374" i="2" s="1"/>
  <c r="AJ374" i="2" s="1"/>
  <c r="AK373" i="2"/>
  <c r="AD373" i="2"/>
  <c r="AF373" i="2" s="1"/>
  <c r="AG373" i="2" s="1"/>
  <c r="AK372" i="2"/>
  <c r="AG372" i="2"/>
  <c r="AF372" i="2"/>
  <c r="AD372" i="2"/>
  <c r="AI372" i="2" s="1"/>
  <c r="AJ372" i="2" s="1"/>
  <c r="AK371" i="2"/>
  <c r="AD371" i="2"/>
  <c r="AF371" i="2" s="1"/>
  <c r="AG371" i="2" s="1"/>
  <c r="AK370" i="2"/>
  <c r="AG370" i="2"/>
  <c r="AF370" i="2"/>
  <c r="AD370" i="2"/>
  <c r="AI370" i="2" s="1"/>
  <c r="AJ370" i="2" s="1"/>
  <c r="AK369" i="2"/>
  <c r="AD369" i="2"/>
  <c r="AF369" i="2" s="1"/>
  <c r="AG369" i="2" s="1"/>
  <c r="AK368" i="2"/>
  <c r="AG368" i="2"/>
  <c r="AF368" i="2"/>
  <c r="AD368" i="2"/>
  <c r="AI368" i="2" s="1"/>
  <c r="AJ368" i="2" s="1"/>
  <c r="AK367" i="2"/>
  <c r="AD367" i="2"/>
  <c r="AF367" i="2" s="1"/>
  <c r="AG367" i="2" s="1"/>
  <c r="AK366" i="2"/>
  <c r="AG366" i="2"/>
  <c r="AF366" i="2"/>
  <c r="AD366" i="2"/>
  <c r="AI366" i="2" s="1"/>
  <c r="AJ366" i="2" s="1"/>
  <c r="AK365" i="2"/>
  <c r="AD365" i="2"/>
  <c r="AF365" i="2" s="1"/>
  <c r="AG365" i="2" s="1"/>
  <c r="AK364" i="2"/>
  <c r="AG364" i="2"/>
  <c r="AF364" i="2"/>
  <c r="AD364" i="2"/>
  <c r="AI364" i="2" s="1"/>
  <c r="AJ364" i="2" s="1"/>
  <c r="AK363" i="2"/>
  <c r="AD363" i="2"/>
  <c r="AF363" i="2" s="1"/>
  <c r="AG363" i="2" s="1"/>
  <c r="AK362" i="2"/>
  <c r="AG362" i="2"/>
  <c r="AF362" i="2"/>
  <c r="AD362" i="2"/>
  <c r="AI362" i="2" s="1"/>
  <c r="AJ362" i="2" s="1"/>
  <c r="AK361" i="2"/>
  <c r="AD361" i="2"/>
  <c r="AF361" i="2" s="1"/>
  <c r="AG361" i="2" s="1"/>
  <c r="AK360" i="2"/>
  <c r="AG360" i="2"/>
  <c r="AF360" i="2"/>
  <c r="AD360" i="2"/>
  <c r="AI360" i="2" s="1"/>
  <c r="AJ360" i="2" s="1"/>
  <c r="AK359" i="2"/>
  <c r="AD359" i="2"/>
  <c r="AF359" i="2" s="1"/>
  <c r="AG359" i="2" s="1"/>
  <c r="AK358" i="2"/>
  <c r="AG358" i="2"/>
  <c r="AF358" i="2"/>
  <c r="AD358" i="2"/>
  <c r="AI358" i="2" s="1"/>
  <c r="AJ358" i="2" s="1"/>
  <c r="AK357" i="2"/>
  <c r="AD357" i="2"/>
  <c r="AF357" i="2" s="1"/>
  <c r="AG357" i="2" s="1"/>
  <c r="AK356" i="2"/>
  <c r="AG356" i="2"/>
  <c r="AF356" i="2"/>
  <c r="AD356" i="2"/>
  <c r="AI356" i="2" s="1"/>
  <c r="AJ356" i="2" s="1"/>
  <c r="AK355" i="2"/>
  <c r="AD355" i="2"/>
  <c r="AF355" i="2" s="1"/>
  <c r="AG355" i="2" s="1"/>
  <c r="AK354" i="2"/>
  <c r="AG354" i="2"/>
  <c r="AF354" i="2"/>
  <c r="AD354" i="2"/>
  <c r="AI354" i="2" s="1"/>
  <c r="AJ354" i="2" s="1"/>
  <c r="AK353" i="2"/>
  <c r="AD353" i="2"/>
  <c r="AF353" i="2" s="1"/>
  <c r="AG353" i="2" s="1"/>
  <c r="AK352" i="2"/>
  <c r="AG352" i="2"/>
  <c r="AF352" i="2"/>
  <c r="AD352" i="2"/>
  <c r="AI352" i="2" s="1"/>
  <c r="AJ352" i="2" s="1"/>
  <c r="AK351" i="2"/>
  <c r="AD351" i="2"/>
  <c r="AF351" i="2" s="1"/>
  <c r="AG351" i="2" s="1"/>
  <c r="AK350" i="2"/>
  <c r="AG350" i="2"/>
  <c r="AF350" i="2"/>
  <c r="AD350" i="2"/>
  <c r="AI350" i="2" s="1"/>
  <c r="AJ350" i="2" s="1"/>
  <c r="AK349" i="2"/>
  <c r="AD349" i="2"/>
  <c r="AF349" i="2" s="1"/>
  <c r="AG349" i="2" s="1"/>
  <c r="AK348" i="2"/>
  <c r="AG348" i="2"/>
  <c r="AF348" i="2"/>
  <c r="AD348" i="2"/>
  <c r="AI348" i="2" s="1"/>
  <c r="AJ348" i="2" s="1"/>
  <c r="AK347" i="2"/>
  <c r="AD347" i="2"/>
  <c r="AF347" i="2" s="1"/>
  <c r="AG347" i="2" s="1"/>
  <c r="AK346" i="2"/>
  <c r="AG346" i="2"/>
  <c r="AF346" i="2"/>
  <c r="AD346" i="2"/>
  <c r="AI346" i="2" s="1"/>
  <c r="AJ346" i="2" s="1"/>
  <c r="AK345" i="2"/>
  <c r="AD345" i="2"/>
  <c r="AF345" i="2" s="1"/>
  <c r="AG345" i="2" s="1"/>
  <c r="AK344" i="2"/>
  <c r="AG344" i="2"/>
  <c r="AF344" i="2"/>
  <c r="AD344" i="2"/>
  <c r="AI344" i="2" s="1"/>
  <c r="AJ344" i="2" s="1"/>
  <c r="AK343" i="2"/>
  <c r="AD343" i="2"/>
  <c r="AF343" i="2" s="1"/>
  <c r="AG343" i="2" s="1"/>
  <c r="AK342" i="2"/>
  <c r="AG342" i="2"/>
  <c r="AF342" i="2"/>
  <c r="AD342" i="2"/>
  <c r="AI342" i="2" s="1"/>
  <c r="AJ342" i="2" s="1"/>
  <c r="AK341" i="2"/>
  <c r="AD341" i="2"/>
  <c r="AF341" i="2" s="1"/>
  <c r="AG341" i="2" s="1"/>
  <c r="AK340" i="2"/>
  <c r="AG340" i="2"/>
  <c r="AF340" i="2"/>
  <c r="AD340" i="2"/>
  <c r="AI340" i="2" s="1"/>
  <c r="AJ340" i="2" s="1"/>
  <c r="AK339" i="2"/>
  <c r="AD339" i="2"/>
  <c r="AF339" i="2" s="1"/>
  <c r="AG339" i="2" s="1"/>
  <c r="AK338" i="2"/>
  <c r="AG338" i="2"/>
  <c r="AF338" i="2"/>
  <c r="AD338" i="2"/>
  <c r="AI338" i="2" s="1"/>
  <c r="AJ338" i="2" s="1"/>
  <c r="AK337" i="2"/>
  <c r="AD337" i="2"/>
  <c r="AF337" i="2" s="1"/>
  <c r="AG337" i="2" s="1"/>
  <c r="AK336" i="2"/>
  <c r="AG336" i="2"/>
  <c r="AF336" i="2"/>
  <c r="AD336" i="2"/>
  <c r="AI336" i="2" s="1"/>
  <c r="AJ336" i="2" s="1"/>
  <c r="AK335" i="2"/>
  <c r="AD335" i="2"/>
  <c r="AF335" i="2" s="1"/>
  <c r="AG335" i="2" s="1"/>
  <c r="AK334" i="2"/>
  <c r="AG334" i="2"/>
  <c r="AF334" i="2"/>
  <c r="AD334" i="2"/>
  <c r="AI334" i="2" s="1"/>
  <c r="AJ334" i="2" s="1"/>
  <c r="AK333" i="2"/>
  <c r="AD333" i="2"/>
  <c r="AF333" i="2" s="1"/>
  <c r="AG333" i="2" s="1"/>
  <c r="AK332" i="2"/>
  <c r="AG332" i="2"/>
  <c r="AF332" i="2"/>
  <c r="AD332" i="2"/>
  <c r="AI332" i="2" s="1"/>
  <c r="AJ332" i="2" s="1"/>
  <c r="AK331" i="2"/>
  <c r="AD331" i="2"/>
  <c r="AF331" i="2" s="1"/>
  <c r="AG331" i="2" s="1"/>
  <c r="AK330" i="2"/>
  <c r="AG330" i="2"/>
  <c r="AF330" i="2"/>
  <c r="AD330" i="2"/>
  <c r="AI330" i="2" s="1"/>
  <c r="AJ330" i="2" s="1"/>
  <c r="AK329" i="2"/>
  <c r="AD329" i="2"/>
  <c r="AF329" i="2" s="1"/>
  <c r="AG329" i="2" s="1"/>
  <c r="AK328" i="2"/>
  <c r="AG328" i="2"/>
  <c r="AF328" i="2"/>
  <c r="AD328" i="2"/>
  <c r="AI328" i="2" s="1"/>
  <c r="AJ328" i="2" s="1"/>
  <c r="AK327" i="2"/>
  <c r="AD327" i="2"/>
  <c r="AF327" i="2" s="1"/>
  <c r="AG327" i="2" s="1"/>
  <c r="AK326" i="2"/>
  <c r="AG326" i="2"/>
  <c r="AF326" i="2"/>
  <c r="AD326" i="2"/>
  <c r="AI326" i="2" s="1"/>
  <c r="AJ326" i="2" s="1"/>
  <c r="AK325" i="2"/>
  <c r="AD325" i="2"/>
  <c r="AF325" i="2" s="1"/>
  <c r="AG325" i="2" s="1"/>
  <c r="AK324" i="2"/>
  <c r="AG324" i="2"/>
  <c r="AF324" i="2"/>
  <c r="AD324" i="2"/>
  <c r="AI324" i="2" s="1"/>
  <c r="AJ324" i="2" s="1"/>
  <c r="AK323" i="2"/>
  <c r="AD323" i="2"/>
  <c r="AF323" i="2" s="1"/>
  <c r="AG323" i="2" s="1"/>
  <c r="AK322" i="2"/>
  <c r="AG322" i="2"/>
  <c r="AF322" i="2"/>
  <c r="AD322" i="2"/>
  <c r="AI322" i="2" s="1"/>
  <c r="AJ322" i="2" s="1"/>
  <c r="AK321" i="2"/>
  <c r="AD321" i="2"/>
  <c r="AF321" i="2" s="1"/>
  <c r="AG321" i="2" s="1"/>
  <c r="AK320" i="2"/>
  <c r="AG320" i="2"/>
  <c r="AF320" i="2"/>
  <c r="AD320" i="2"/>
  <c r="AI320" i="2" s="1"/>
  <c r="AJ320" i="2" s="1"/>
  <c r="AK319" i="2"/>
  <c r="AD319" i="2"/>
  <c r="AF319" i="2" s="1"/>
  <c r="AG319" i="2" s="1"/>
  <c r="AK318" i="2"/>
  <c r="AG318" i="2"/>
  <c r="AF318" i="2"/>
  <c r="AD318" i="2"/>
  <c r="AI318" i="2" s="1"/>
  <c r="AJ318" i="2" s="1"/>
  <c r="AK317" i="2"/>
  <c r="AD317" i="2"/>
  <c r="AF317" i="2" s="1"/>
  <c r="AG317" i="2" s="1"/>
  <c r="AK316" i="2"/>
  <c r="AD316" i="2"/>
  <c r="AI316" i="2" s="1"/>
  <c r="AJ316" i="2" s="1"/>
  <c r="AK315" i="2"/>
  <c r="AD315" i="2"/>
  <c r="AF315" i="2" s="1"/>
  <c r="AG315" i="2" s="1"/>
  <c r="AK314" i="2"/>
  <c r="AD314" i="2"/>
  <c r="AI314" i="2" s="1"/>
  <c r="AJ314" i="2" s="1"/>
  <c r="AK313" i="2"/>
  <c r="AD313" i="2"/>
  <c r="AF313" i="2" s="1"/>
  <c r="AG313" i="2" s="1"/>
  <c r="AK312" i="2"/>
  <c r="AD312" i="2"/>
  <c r="AI312" i="2" s="1"/>
  <c r="AJ312" i="2" s="1"/>
  <c r="AK311" i="2"/>
  <c r="AD311" i="2"/>
  <c r="AF311" i="2" s="1"/>
  <c r="AG311" i="2" s="1"/>
  <c r="AK310" i="2"/>
  <c r="AD310" i="2"/>
  <c r="AI310" i="2" s="1"/>
  <c r="AJ310" i="2" s="1"/>
  <c r="AK309" i="2"/>
  <c r="AD309" i="2"/>
  <c r="AF309" i="2" s="1"/>
  <c r="AG309" i="2" s="1"/>
  <c r="AK308" i="2"/>
  <c r="AD308" i="2"/>
  <c r="AI308" i="2" s="1"/>
  <c r="AJ308" i="2" s="1"/>
  <c r="AK307" i="2"/>
  <c r="AD307" i="2"/>
  <c r="AF307" i="2" s="1"/>
  <c r="AG307" i="2" s="1"/>
  <c r="AK306" i="2"/>
  <c r="AD306" i="2"/>
  <c r="AI306" i="2" s="1"/>
  <c r="AJ306" i="2" s="1"/>
  <c r="AK305" i="2"/>
  <c r="AD305" i="2"/>
  <c r="AK304" i="2"/>
  <c r="AD304" i="2"/>
  <c r="AK303" i="2"/>
  <c r="AD303" i="2"/>
  <c r="AK302" i="2"/>
  <c r="AD302" i="2"/>
  <c r="AK301" i="2"/>
  <c r="AD301" i="2"/>
  <c r="AK300" i="2"/>
  <c r="AD300" i="2"/>
  <c r="AK299" i="2"/>
  <c r="AD299" i="2"/>
  <c r="AK298" i="2"/>
  <c r="AD298" i="2"/>
  <c r="AK297" i="2"/>
  <c r="AD297" i="2"/>
  <c r="AK296" i="2"/>
  <c r="AD296" i="2"/>
  <c r="AK295" i="2"/>
  <c r="AD295" i="2"/>
  <c r="AK294" i="2"/>
  <c r="AD294" i="2"/>
  <c r="AK293" i="2"/>
  <c r="AD293" i="2"/>
  <c r="AK292" i="2"/>
  <c r="AD292" i="2"/>
  <c r="AK291" i="2"/>
  <c r="AD291" i="2"/>
  <c r="AK290" i="2"/>
  <c r="AD290" i="2"/>
  <c r="AK289" i="2"/>
  <c r="AD289" i="2"/>
  <c r="AK288" i="2"/>
  <c r="AD288" i="2"/>
  <c r="AK287" i="2"/>
  <c r="AD287" i="2"/>
  <c r="AK286" i="2"/>
  <c r="AD286" i="2"/>
  <c r="AK285" i="2"/>
  <c r="AD285" i="2"/>
  <c r="AK284" i="2"/>
  <c r="AD284" i="2"/>
  <c r="AK283" i="2"/>
  <c r="AD283" i="2"/>
  <c r="AK282" i="2"/>
  <c r="AD282" i="2"/>
  <c r="AK281" i="2"/>
  <c r="AD281" i="2"/>
  <c r="AK280" i="2"/>
  <c r="AD280" i="2"/>
  <c r="AK279" i="2"/>
  <c r="AD279" i="2"/>
  <c r="AK278" i="2"/>
  <c r="AD278" i="2"/>
  <c r="AK277" i="2"/>
  <c r="AD277" i="2"/>
  <c r="AK276" i="2"/>
  <c r="AD276" i="2"/>
  <c r="AK275" i="2"/>
  <c r="AD275" i="2"/>
  <c r="AK274" i="2"/>
  <c r="AD274" i="2"/>
  <c r="AK273" i="2"/>
  <c r="AD273" i="2"/>
  <c r="AK272" i="2"/>
  <c r="AD272" i="2"/>
  <c r="AK271" i="2"/>
  <c r="AD271" i="2"/>
  <c r="AK270" i="2"/>
  <c r="AD270" i="2"/>
  <c r="AK269" i="2"/>
  <c r="AD269" i="2"/>
  <c r="AK268" i="2"/>
  <c r="AD268" i="2"/>
  <c r="AK267" i="2"/>
  <c r="AD267" i="2"/>
  <c r="AK266" i="2"/>
  <c r="AD266" i="2"/>
  <c r="AK265" i="2"/>
  <c r="AD265" i="2"/>
  <c r="AK264" i="2"/>
  <c r="AD264" i="2"/>
  <c r="AK263" i="2"/>
  <c r="AD263" i="2"/>
  <c r="AK262" i="2"/>
  <c r="AD262" i="2"/>
  <c r="AK261" i="2"/>
  <c r="AD261" i="2"/>
  <c r="AK260" i="2"/>
  <c r="AD260" i="2"/>
  <c r="AK259" i="2"/>
  <c r="AD259" i="2"/>
  <c r="AK258" i="2"/>
  <c r="AD258" i="2"/>
  <c r="AK257" i="2"/>
  <c r="AD257" i="2"/>
  <c r="AK256" i="2"/>
  <c r="AD256" i="2"/>
  <c r="AK255" i="2"/>
  <c r="AD255" i="2"/>
  <c r="AK254" i="2"/>
  <c r="AD254" i="2"/>
  <c r="AK253" i="2"/>
  <c r="AD253" i="2"/>
  <c r="AK252" i="2"/>
  <c r="AD252" i="2"/>
  <c r="AK251" i="2"/>
  <c r="AD251" i="2"/>
  <c r="AK250" i="2"/>
  <c r="AD250" i="2"/>
  <c r="AK249" i="2"/>
  <c r="AD249" i="2"/>
  <c r="AK248" i="2"/>
  <c r="AD248" i="2"/>
  <c r="AK247" i="2"/>
  <c r="AD247" i="2"/>
  <c r="AK246" i="2"/>
  <c r="AD246" i="2"/>
  <c r="AK245" i="2"/>
  <c r="AD245" i="2"/>
  <c r="AK244" i="2"/>
  <c r="AD244" i="2"/>
  <c r="AK243" i="2"/>
  <c r="AD243" i="2"/>
  <c r="AK242" i="2"/>
  <c r="AD242" i="2"/>
  <c r="AK241" i="2"/>
  <c r="AD241" i="2"/>
  <c r="AK240" i="2"/>
  <c r="AD240" i="2"/>
  <c r="AK239" i="2"/>
  <c r="AD239" i="2"/>
  <c r="AK238" i="2"/>
  <c r="AD238" i="2"/>
  <c r="AK237" i="2"/>
  <c r="AD237" i="2"/>
  <c r="AK236" i="2"/>
  <c r="AD236" i="2"/>
  <c r="AK235" i="2"/>
  <c r="AD235" i="2"/>
  <c r="AK234" i="2"/>
  <c r="AD234" i="2"/>
  <c r="AK233" i="2"/>
  <c r="AD233" i="2"/>
  <c r="AK232" i="2"/>
  <c r="AD232" i="2"/>
  <c r="AK231" i="2"/>
  <c r="AD231" i="2"/>
  <c r="AK230" i="2"/>
  <c r="AD230" i="2"/>
  <c r="AK229" i="2"/>
  <c r="AD229" i="2"/>
  <c r="AK228" i="2"/>
  <c r="AD228" i="2"/>
  <c r="AK227" i="2"/>
  <c r="AD227" i="2"/>
  <c r="AK226" i="2"/>
  <c r="AD226" i="2"/>
  <c r="AK225" i="2"/>
  <c r="AD225" i="2"/>
  <c r="AK224" i="2"/>
  <c r="AD224" i="2"/>
  <c r="AK223" i="2"/>
  <c r="AD223" i="2"/>
  <c r="AK222" i="2"/>
  <c r="AD222" i="2"/>
  <c r="AK221" i="2"/>
  <c r="AD221" i="2"/>
  <c r="AK220" i="2"/>
  <c r="AD220" i="2"/>
  <c r="AI220" i="2" s="1"/>
  <c r="AJ220" i="2" s="1"/>
  <c r="AK219" i="2"/>
  <c r="AD219" i="2"/>
  <c r="AK218" i="2"/>
  <c r="AD218" i="2"/>
  <c r="AI218" i="2" s="1"/>
  <c r="AJ218" i="2" s="1"/>
  <c r="AK217" i="2"/>
  <c r="AD217" i="2"/>
  <c r="AK216" i="2"/>
  <c r="AD216" i="2"/>
  <c r="AI216" i="2" s="1"/>
  <c r="AJ216" i="2" s="1"/>
  <c r="AK215" i="2"/>
  <c r="AD215" i="2"/>
  <c r="AK214" i="2"/>
  <c r="AD214" i="2"/>
  <c r="AI214" i="2" s="1"/>
  <c r="AJ214" i="2" s="1"/>
  <c r="AK213" i="2"/>
  <c r="AD213" i="2"/>
  <c r="AK212" i="2"/>
  <c r="AD212" i="2"/>
  <c r="AI212" i="2" s="1"/>
  <c r="AJ212" i="2" s="1"/>
  <c r="AK211" i="2"/>
  <c r="AD211" i="2"/>
  <c r="AK210" i="2"/>
  <c r="AD210" i="2"/>
  <c r="AI210" i="2" s="1"/>
  <c r="AJ210" i="2" s="1"/>
  <c r="AK209" i="2"/>
  <c r="AD209" i="2"/>
  <c r="AK208" i="2"/>
  <c r="AD208" i="2"/>
  <c r="AI208" i="2" s="1"/>
  <c r="AJ208" i="2" s="1"/>
  <c r="AK207" i="2"/>
  <c r="AD207" i="2"/>
  <c r="AK206" i="2"/>
  <c r="AD206" i="2"/>
  <c r="AI206" i="2" s="1"/>
  <c r="AJ206" i="2" s="1"/>
  <c r="AK205" i="2"/>
  <c r="AD205" i="2"/>
  <c r="AK204" i="2"/>
  <c r="AD204" i="2"/>
  <c r="AI204" i="2" s="1"/>
  <c r="AJ204" i="2" s="1"/>
  <c r="AK203" i="2"/>
  <c r="AD203" i="2"/>
  <c r="AK202" i="2"/>
  <c r="AD202" i="2"/>
  <c r="AI202" i="2" s="1"/>
  <c r="AJ202" i="2" s="1"/>
  <c r="AK201" i="2"/>
  <c r="AD201" i="2"/>
  <c r="AK200" i="2"/>
  <c r="AD200" i="2"/>
  <c r="AI200" i="2" s="1"/>
  <c r="AJ200" i="2" s="1"/>
  <c r="AK199" i="2"/>
  <c r="AD199" i="2"/>
  <c r="AK198" i="2"/>
  <c r="AD198" i="2"/>
  <c r="AI198" i="2" s="1"/>
  <c r="AJ198" i="2" s="1"/>
  <c r="AK197" i="2"/>
  <c r="AD197" i="2"/>
  <c r="AK196" i="2"/>
  <c r="AD196" i="2"/>
  <c r="AI196" i="2" s="1"/>
  <c r="AJ196" i="2" s="1"/>
  <c r="AK195" i="2"/>
  <c r="AD195" i="2"/>
  <c r="AK194" i="2"/>
  <c r="AD194" i="2"/>
  <c r="AI194" i="2" s="1"/>
  <c r="AJ194" i="2" s="1"/>
  <c r="AK193" i="2"/>
  <c r="AD193" i="2"/>
  <c r="AK192" i="2"/>
  <c r="AD192" i="2"/>
  <c r="AI192" i="2" s="1"/>
  <c r="AJ192" i="2" s="1"/>
  <c r="AK191" i="2"/>
  <c r="AD191" i="2"/>
  <c r="AK190" i="2"/>
  <c r="AD190" i="2"/>
  <c r="AI190" i="2" s="1"/>
  <c r="AJ190" i="2" s="1"/>
  <c r="AK189" i="2"/>
  <c r="AD189" i="2"/>
  <c r="AK188" i="2"/>
  <c r="AD188" i="2"/>
  <c r="AI188" i="2" s="1"/>
  <c r="AJ188" i="2" s="1"/>
  <c r="AK187" i="2"/>
  <c r="AD187" i="2"/>
  <c r="AK186" i="2"/>
  <c r="AD186" i="2"/>
  <c r="AI186" i="2" s="1"/>
  <c r="AJ186" i="2" s="1"/>
  <c r="AK185" i="2"/>
  <c r="AD185" i="2"/>
  <c r="AK184" i="2"/>
  <c r="AD184" i="2"/>
  <c r="AI184" i="2" s="1"/>
  <c r="AJ184" i="2" s="1"/>
  <c r="AK183" i="2"/>
  <c r="AD183" i="2"/>
  <c r="AK182" i="2"/>
  <c r="AD182" i="2"/>
  <c r="AI182" i="2" s="1"/>
  <c r="AJ182" i="2" s="1"/>
  <c r="AK181" i="2"/>
  <c r="AD181" i="2"/>
  <c r="AK180" i="2"/>
  <c r="AD180" i="2"/>
  <c r="AI180" i="2" s="1"/>
  <c r="AJ180" i="2" s="1"/>
  <c r="AK179" i="2"/>
  <c r="AD179" i="2"/>
  <c r="AK178" i="2"/>
  <c r="AD178" i="2"/>
  <c r="AI178" i="2" s="1"/>
  <c r="AJ178" i="2" s="1"/>
  <c r="AK177" i="2"/>
  <c r="AD177" i="2"/>
  <c r="AK176" i="2"/>
  <c r="AD176" i="2"/>
  <c r="AI176" i="2" s="1"/>
  <c r="AJ176" i="2" s="1"/>
  <c r="AK175" i="2"/>
  <c r="AD175" i="2"/>
  <c r="AK174" i="2"/>
  <c r="AD174" i="2"/>
  <c r="AI174" i="2" s="1"/>
  <c r="AJ174" i="2" s="1"/>
  <c r="AK173" i="2"/>
  <c r="AD173" i="2"/>
  <c r="AK172" i="2"/>
  <c r="AD172" i="2"/>
  <c r="AI172" i="2" s="1"/>
  <c r="AJ172" i="2" s="1"/>
  <c r="AK171" i="2"/>
  <c r="AD171" i="2"/>
  <c r="AK170" i="2"/>
  <c r="AD170" i="2"/>
  <c r="AI170" i="2" s="1"/>
  <c r="AJ170" i="2" s="1"/>
  <c r="AK169" i="2"/>
  <c r="AD169" i="2"/>
  <c r="AK168" i="2"/>
  <c r="AD168" i="2"/>
  <c r="AI168" i="2" s="1"/>
  <c r="AJ168" i="2" s="1"/>
  <c r="AK167" i="2"/>
  <c r="AD167" i="2"/>
  <c r="AK166" i="2"/>
  <c r="AD166" i="2"/>
  <c r="AI166" i="2" s="1"/>
  <c r="AJ166" i="2" s="1"/>
  <c r="AK165" i="2"/>
  <c r="AD165" i="2"/>
  <c r="AK164" i="2"/>
  <c r="AD164" i="2"/>
  <c r="AI164" i="2" s="1"/>
  <c r="AJ164" i="2" s="1"/>
  <c r="AK163" i="2"/>
  <c r="AD163" i="2"/>
  <c r="AK162" i="2"/>
  <c r="AD162" i="2"/>
  <c r="AI162" i="2" s="1"/>
  <c r="AJ162" i="2" s="1"/>
  <c r="AK161" i="2"/>
  <c r="AD161" i="2"/>
  <c r="AK160" i="2"/>
  <c r="AD160" i="2"/>
  <c r="AI160" i="2" s="1"/>
  <c r="AJ160" i="2" s="1"/>
  <c r="AK159" i="2"/>
  <c r="AD159" i="2"/>
  <c r="AK158" i="2"/>
  <c r="AD158" i="2"/>
  <c r="AI158" i="2" s="1"/>
  <c r="AJ158" i="2" s="1"/>
  <c r="AK157" i="2"/>
  <c r="AD157" i="2"/>
  <c r="AK156" i="2"/>
  <c r="AD156" i="2"/>
  <c r="AI156" i="2" s="1"/>
  <c r="AJ156" i="2" s="1"/>
  <c r="AK155" i="2"/>
  <c r="AD155" i="2"/>
  <c r="AK154" i="2"/>
  <c r="AD154" i="2"/>
  <c r="AI154" i="2" s="1"/>
  <c r="AJ154" i="2" s="1"/>
  <c r="AK153" i="2"/>
  <c r="AD153" i="2"/>
  <c r="AK152" i="2"/>
  <c r="AD152" i="2"/>
  <c r="AI152" i="2" s="1"/>
  <c r="AJ152" i="2" s="1"/>
  <c r="AK151" i="2"/>
  <c r="AD151" i="2"/>
  <c r="AK150" i="2"/>
  <c r="AD150" i="2"/>
  <c r="AI150" i="2" s="1"/>
  <c r="AJ150" i="2" s="1"/>
  <c r="AK149" i="2"/>
  <c r="AD149" i="2"/>
  <c r="AK148" i="2"/>
  <c r="AD148" i="2"/>
  <c r="AI148" i="2" s="1"/>
  <c r="AJ148" i="2" s="1"/>
  <c r="AK147" i="2"/>
  <c r="AD147" i="2"/>
  <c r="AK146" i="2"/>
  <c r="AD146" i="2"/>
  <c r="AI146" i="2" s="1"/>
  <c r="AJ146" i="2" s="1"/>
  <c r="AK145" i="2"/>
  <c r="AD145" i="2"/>
  <c r="AK144" i="2"/>
  <c r="AD144" i="2"/>
  <c r="AI144" i="2" s="1"/>
  <c r="AJ144" i="2" s="1"/>
  <c r="AK143" i="2"/>
  <c r="AD143" i="2"/>
  <c r="AK142" i="2"/>
  <c r="AD142" i="2"/>
  <c r="AI142" i="2" s="1"/>
  <c r="AJ142" i="2" s="1"/>
  <c r="AK141" i="2"/>
  <c r="AD141" i="2"/>
  <c r="AK140" i="2"/>
  <c r="AD140" i="2"/>
  <c r="AI140" i="2" s="1"/>
  <c r="AJ140" i="2" s="1"/>
  <c r="AK139" i="2"/>
  <c r="AD139" i="2"/>
  <c r="AK138" i="2"/>
  <c r="AD138" i="2"/>
  <c r="AI138" i="2" s="1"/>
  <c r="AJ138" i="2" s="1"/>
  <c r="AK137" i="2"/>
  <c r="AD137" i="2"/>
  <c r="AK136" i="2"/>
  <c r="AD136" i="2"/>
  <c r="AI136" i="2" s="1"/>
  <c r="AJ136" i="2" s="1"/>
  <c r="AK135" i="2"/>
  <c r="AD135" i="2"/>
  <c r="AK134" i="2"/>
  <c r="AD134" i="2"/>
  <c r="AI134" i="2" s="1"/>
  <c r="AJ134" i="2" s="1"/>
  <c r="AK133" i="2"/>
  <c r="AD133" i="2"/>
  <c r="AK132" i="2"/>
  <c r="AD132" i="2"/>
  <c r="AI132" i="2" s="1"/>
  <c r="AJ132" i="2" s="1"/>
  <c r="AK131" i="2"/>
  <c r="AD131" i="2"/>
  <c r="AK130" i="2"/>
  <c r="AD130" i="2"/>
  <c r="AI130" i="2" s="1"/>
  <c r="AJ130" i="2" s="1"/>
  <c r="AK129" i="2"/>
  <c r="AD129" i="2"/>
  <c r="AK128" i="2"/>
  <c r="AD128" i="2"/>
  <c r="AI128" i="2" s="1"/>
  <c r="AJ128" i="2" s="1"/>
  <c r="AK127" i="2"/>
  <c r="AD127" i="2"/>
  <c r="AK126" i="2"/>
  <c r="AD126" i="2"/>
  <c r="AK125" i="2"/>
  <c r="AD125" i="2"/>
  <c r="AK124" i="2"/>
  <c r="AD124" i="2"/>
  <c r="AK123" i="2"/>
  <c r="AD123" i="2"/>
  <c r="AK122" i="2"/>
  <c r="AD122" i="2"/>
  <c r="AK121" i="2"/>
  <c r="AD121" i="2"/>
  <c r="AK120" i="2"/>
  <c r="AD120" i="2"/>
  <c r="W120" i="2"/>
  <c r="U120" i="2"/>
  <c r="S120" i="2"/>
  <c r="AK119" i="2"/>
  <c r="AI119" i="2"/>
  <c r="AJ119" i="2" s="1"/>
  <c r="AF119" i="2"/>
  <c r="AG119" i="2" s="1"/>
  <c r="AD119" i="2"/>
  <c r="W119" i="2"/>
  <c r="U119" i="2"/>
  <c r="S119" i="2"/>
  <c r="AK118" i="2"/>
  <c r="AD118" i="2"/>
  <c r="W118" i="2"/>
  <c r="U118" i="2"/>
  <c r="S118" i="2"/>
  <c r="AK117" i="2"/>
  <c r="AI117" i="2"/>
  <c r="AJ117" i="2" s="1"/>
  <c r="AF117" i="2"/>
  <c r="AG117" i="2" s="1"/>
  <c r="AD117" i="2"/>
  <c r="W117" i="2"/>
  <c r="U117" i="2"/>
  <c r="S117" i="2"/>
  <c r="AK116" i="2"/>
  <c r="AD116" i="2"/>
  <c r="W116" i="2"/>
  <c r="U116" i="2"/>
  <c r="S116" i="2"/>
  <c r="AK115" i="2"/>
  <c r="AI115" i="2"/>
  <c r="AJ115" i="2" s="1"/>
  <c r="AF115" i="2"/>
  <c r="AG115" i="2" s="1"/>
  <c r="AD115" i="2"/>
  <c r="W115" i="2"/>
  <c r="U115" i="2"/>
  <c r="S115" i="2"/>
  <c r="AK114" i="2"/>
  <c r="AD114" i="2"/>
  <c r="W114" i="2"/>
  <c r="U114" i="2"/>
  <c r="S114" i="2"/>
  <c r="AK113" i="2"/>
  <c r="AI113" i="2"/>
  <c r="AJ113" i="2" s="1"/>
  <c r="AF113" i="2"/>
  <c r="AG113" i="2" s="1"/>
  <c r="AD113" i="2"/>
  <c r="W113" i="2"/>
  <c r="U113" i="2"/>
  <c r="S113" i="2"/>
  <c r="AK112" i="2"/>
  <c r="AD112" i="2"/>
  <c r="W112" i="2"/>
  <c r="U112" i="2"/>
  <c r="S112" i="2"/>
  <c r="AK111" i="2"/>
  <c r="AI111" i="2"/>
  <c r="AJ111" i="2" s="1"/>
  <c r="AF111" i="2"/>
  <c r="AG111" i="2" s="1"/>
  <c r="AD111" i="2"/>
  <c r="W111" i="2"/>
  <c r="U111" i="2"/>
  <c r="S111" i="2"/>
  <c r="AK110" i="2"/>
  <c r="AD110" i="2"/>
  <c r="W110" i="2"/>
  <c r="U110" i="2"/>
  <c r="S110" i="2"/>
  <c r="AK109" i="2"/>
  <c r="AI109" i="2"/>
  <c r="AJ109" i="2" s="1"/>
  <c r="AF109" i="2"/>
  <c r="AG109" i="2" s="1"/>
  <c r="AD109" i="2"/>
  <c r="W109" i="2"/>
  <c r="U109" i="2"/>
  <c r="S109" i="2"/>
  <c r="AK108" i="2"/>
  <c r="AI108" i="2"/>
  <c r="AJ108" i="2" s="1"/>
  <c r="AF108" i="2"/>
  <c r="AG108" i="2" s="1"/>
  <c r="AD108" i="2"/>
  <c r="W108" i="2"/>
  <c r="U108" i="2"/>
  <c r="S108" i="2"/>
  <c r="AK107" i="2"/>
  <c r="AD107" i="2"/>
  <c r="W107" i="2"/>
  <c r="U107" i="2"/>
  <c r="S107" i="2"/>
  <c r="AK106" i="2"/>
  <c r="AI106" i="2"/>
  <c r="AJ106" i="2" s="1"/>
  <c r="AF106" i="2"/>
  <c r="AG106" i="2" s="1"/>
  <c r="AD106" i="2"/>
  <c r="W106" i="2"/>
  <c r="U106" i="2"/>
  <c r="S106" i="2"/>
  <c r="L106" i="2"/>
  <c r="AK105" i="2"/>
  <c r="AD105" i="2"/>
  <c r="W105" i="2"/>
  <c r="U105" i="2"/>
  <c r="S105" i="2"/>
  <c r="L105" i="2"/>
  <c r="AK104" i="2"/>
  <c r="AI104" i="2"/>
  <c r="AJ104" i="2" s="1"/>
  <c r="AF104" i="2"/>
  <c r="AG104" i="2" s="1"/>
  <c r="AD104" i="2"/>
  <c r="W104" i="2"/>
  <c r="U104" i="2"/>
  <c r="S104" i="2"/>
  <c r="L104" i="2"/>
  <c r="AK103" i="2"/>
  <c r="AD103" i="2"/>
  <c r="W103" i="2"/>
  <c r="U103" i="2"/>
  <c r="S103" i="2"/>
  <c r="L103" i="2"/>
  <c r="AK102" i="2"/>
  <c r="AI102" i="2"/>
  <c r="AJ102" i="2" s="1"/>
  <c r="AF102" i="2"/>
  <c r="AG102" i="2" s="1"/>
  <c r="AD102" i="2"/>
  <c r="W102" i="2"/>
  <c r="U102" i="2"/>
  <c r="S102" i="2"/>
  <c r="L102" i="2"/>
  <c r="AK101" i="2"/>
  <c r="AD101" i="2"/>
  <c r="W101" i="2"/>
  <c r="U101" i="2"/>
  <c r="S101" i="2"/>
  <c r="L101" i="2"/>
  <c r="AK100" i="2"/>
  <c r="AI100" i="2"/>
  <c r="AJ100" i="2" s="1"/>
  <c r="AF100" i="2"/>
  <c r="AG100" i="2" s="1"/>
  <c r="AD100" i="2"/>
  <c r="W100" i="2"/>
  <c r="U100" i="2"/>
  <c r="S100" i="2"/>
  <c r="L100" i="2"/>
  <c r="AK99" i="2"/>
  <c r="AD99" i="2"/>
  <c r="W99" i="2"/>
  <c r="U99" i="2"/>
  <c r="S99" i="2"/>
  <c r="L99" i="2"/>
  <c r="AK98" i="2"/>
  <c r="AI98" i="2"/>
  <c r="AJ98" i="2" s="1"/>
  <c r="AF98" i="2"/>
  <c r="AG98" i="2" s="1"/>
  <c r="AD98" i="2"/>
  <c r="W98" i="2"/>
  <c r="U98" i="2"/>
  <c r="S98" i="2"/>
  <c r="L98" i="2"/>
  <c r="AK97" i="2"/>
  <c r="AD97" i="2"/>
  <c r="W97" i="2"/>
  <c r="U97" i="2"/>
  <c r="S97" i="2"/>
  <c r="L97" i="2"/>
  <c r="AK96" i="2"/>
  <c r="AI96" i="2"/>
  <c r="AJ96" i="2" s="1"/>
  <c r="AF96" i="2"/>
  <c r="AG96" i="2" s="1"/>
  <c r="AD96" i="2"/>
  <c r="W96" i="2"/>
  <c r="U96" i="2"/>
  <c r="S96" i="2"/>
  <c r="L96" i="2"/>
  <c r="AK95" i="2"/>
  <c r="AD95" i="2"/>
  <c r="W95" i="2"/>
  <c r="U95" i="2"/>
  <c r="S95" i="2"/>
  <c r="L95" i="2"/>
  <c r="AK94" i="2"/>
  <c r="AI94" i="2"/>
  <c r="AJ94" i="2" s="1"/>
  <c r="AF94" i="2"/>
  <c r="AG94" i="2" s="1"/>
  <c r="AD94" i="2"/>
  <c r="W94" i="2"/>
  <c r="U94" i="2"/>
  <c r="S94" i="2"/>
  <c r="L94" i="2"/>
  <c r="AK93" i="2"/>
  <c r="AD93" i="2"/>
  <c r="W93" i="2"/>
  <c r="U93" i="2"/>
  <c r="S93" i="2"/>
  <c r="L93" i="2"/>
  <c r="AK92" i="2"/>
  <c r="AI92" i="2"/>
  <c r="AJ92" i="2" s="1"/>
  <c r="AF92" i="2"/>
  <c r="AG92" i="2" s="1"/>
  <c r="AD92" i="2"/>
  <c r="W92" i="2"/>
  <c r="U92" i="2"/>
  <c r="S92" i="2"/>
  <c r="L92" i="2"/>
  <c r="AK91" i="2"/>
  <c r="AD91" i="2"/>
  <c r="W91" i="2"/>
  <c r="U91" i="2"/>
  <c r="S91" i="2"/>
  <c r="L91" i="2"/>
  <c r="AK90" i="2"/>
  <c r="AI90" i="2"/>
  <c r="AJ90" i="2" s="1"/>
  <c r="AF90" i="2"/>
  <c r="AG90" i="2" s="1"/>
  <c r="AD90" i="2"/>
  <c r="W90" i="2"/>
  <c r="U90" i="2"/>
  <c r="S90" i="2"/>
  <c r="L90" i="2"/>
  <c r="AK89" i="2"/>
  <c r="AD89" i="2"/>
  <c r="W89" i="2"/>
  <c r="U89" i="2"/>
  <c r="S89" i="2"/>
  <c r="L89" i="2"/>
  <c r="AK88" i="2"/>
  <c r="AI88" i="2"/>
  <c r="AJ88" i="2" s="1"/>
  <c r="AF88" i="2"/>
  <c r="AG88" i="2" s="1"/>
  <c r="AD88" i="2"/>
  <c r="W88" i="2"/>
  <c r="U88" i="2"/>
  <c r="S88" i="2"/>
  <c r="L88" i="2"/>
  <c r="AK87" i="2"/>
  <c r="AG87" i="2"/>
  <c r="AD87" i="2"/>
  <c r="AF87" i="2" s="1"/>
  <c r="W87" i="2"/>
  <c r="U87" i="2"/>
  <c r="S87" i="2"/>
  <c r="L87" i="2"/>
  <c r="AK86" i="2"/>
  <c r="AJ86" i="2"/>
  <c r="AI86" i="2"/>
  <c r="AF86" i="2"/>
  <c r="AG86" i="2" s="1"/>
  <c r="AD86" i="2"/>
  <c r="W86" i="2"/>
  <c r="U86" i="2"/>
  <c r="S86" i="2"/>
  <c r="L86" i="2"/>
  <c r="AK85" i="2"/>
  <c r="AJ85" i="2"/>
  <c r="AF85" i="2"/>
  <c r="AG85" i="2" s="1"/>
  <c r="AD85" i="2"/>
  <c r="AI85" i="2" s="1"/>
  <c r="W85" i="2"/>
  <c r="U85" i="2"/>
  <c r="S85" i="2"/>
  <c r="L85" i="2"/>
  <c r="AK84" i="2"/>
  <c r="AI84" i="2"/>
  <c r="AJ84" i="2" s="1"/>
  <c r="AF84" i="2"/>
  <c r="AG84" i="2" s="1"/>
  <c r="AD84" i="2"/>
  <c r="W84" i="2"/>
  <c r="U84" i="2"/>
  <c r="S84" i="2"/>
  <c r="L84" i="2"/>
  <c r="AK83" i="2"/>
  <c r="AD83" i="2"/>
  <c r="AF83" i="2" s="1"/>
  <c r="AG83" i="2" s="1"/>
  <c r="W83" i="2"/>
  <c r="U83" i="2"/>
  <c r="S83" i="2"/>
  <c r="L83" i="2"/>
  <c r="AK82" i="2"/>
  <c r="AI82" i="2"/>
  <c r="AJ82" i="2" s="1"/>
  <c r="AD82" i="2"/>
  <c r="AF82" i="2" s="1"/>
  <c r="AG82" i="2" s="1"/>
  <c r="W82" i="2"/>
  <c r="U82" i="2"/>
  <c r="S82" i="2"/>
  <c r="L82" i="2"/>
  <c r="AK81" i="2"/>
  <c r="AD81" i="2"/>
  <c r="AI81" i="2" s="1"/>
  <c r="AJ81" i="2" s="1"/>
  <c r="W81" i="2"/>
  <c r="U81" i="2"/>
  <c r="S81" i="2"/>
  <c r="L81" i="2"/>
  <c r="AK80" i="2"/>
  <c r="AI80" i="2"/>
  <c r="AJ80" i="2" s="1"/>
  <c r="AG80" i="2"/>
  <c r="AF80" i="2"/>
  <c r="AD80" i="2"/>
  <c r="W80" i="2"/>
  <c r="U80" i="2"/>
  <c r="S80" i="2"/>
  <c r="L80" i="2"/>
  <c r="AK79" i="2"/>
  <c r="AJ79" i="2"/>
  <c r="AI79" i="2"/>
  <c r="AG79" i="2"/>
  <c r="AD79" i="2"/>
  <c r="AF79" i="2" s="1"/>
  <c r="W79" i="2"/>
  <c r="U79" i="2"/>
  <c r="S79" i="2"/>
  <c r="L79" i="2"/>
  <c r="AK78" i="2"/>
  <c r="AF78" i="2"/>
  <c r="AG78" i="2" s="1"/>
  <c r="AD78" i="2"/>
  <c r="AI78" i="2" s="1"/>
  <c r="AJ78" i="2" s="1"/>
  <c r="W78" i="2"/>
  <c r="U78" i="2"/>
  <c r="S78" i="2"/>
  <c r="L78" i="2"/>
  <c r="AK77" i="2"/>
  <c r="AJ77" i="2"/>
  <c r="AF77" i="2"/>
  <c r="AG77" i="2" s="1"/>
  <c r="AD77" i="2"/>
  <c r="AI77" i="2" s="1"/>
  <c r="W77" i="2"/>
  <c r="U77" i="2"/>
  <c r="S77" i="2"/>
  <c r="L77" i="2"/>
  <c r="AK76" i="2"/>
  <c r="AI76" i="2"/>
  <c r="AJ76" i="2" s="1"/>
  <c r="AF76" i="2"/>
  <c r="AG76" i="2" s="1"/>
  <c r="AD76" i="2"/>
  <c r="W76" i="2"/>
  <c r="U76" i="2"/>
  <c r="S76" i="2"/>
  <c r="L76" i="2"/>
  <c r="AK75" i="2"/>
  <c r="AI75" i="2"/>
  <c r="AJ75" i="2" s="1"/>
  <c r="AD75" i="2"/>
  <c r="AF75" i="2" s="1"/>
  <c r="AG75" i="2" s="1"/>
  <c r="W75" i="2"/>
  <c r="U75" i="2"/>
  <c r="S75" i="2"/>
  <c r="L75" i="2"/>
  <c r="AK74" i="2"/>
  <c r="AD74" i="2"/>
  <c r="AI74" i="2" s="1"/>
  <c r="AJ74" i="2" s="1"/>
  <c r="W74" i="2"/>
  <c r="U74" i="2"/>
  <c r="S74" i="2"/>
  <c r="L74" i="2"/>
  <c r="AK73" i="2"/>
  <c r="AD73" i="2"/>
  <c r="AI73" i="2" s="1"/>
  <c r="AJ73" i="2" s="1"/>
  <c r="W73" i="2"/>
  <c r="U73" i="2"/>
  <c r="S73" i="2"/>
  <c r="L73" i="2"/>
  <c r="AK72" i="2"/>
  <c r="AI72" i="2"/>
  <c r="AJ72" i="2" s="1"/>
  <c r="AG72" i="2"/>
  <c r="AF72" i="2"/>
  <c r="AD72" i="2"/>
  <c r="W72" i="2"/>
  <c r="U72" i="2"/>
  <c r="S72" i="2"/>
  <c r="L72" i="2"/>
  <c r="AK71" i="2"/>
  <c r="AG71" i="2"/>
  <c r="AD71" i="2"/>
  <c r="AF71" i="2" s="1"/>
  <c r="W71" i="2"/>
  <c r="U71" i="2"/>
  <c r="S71" i="2"/>
  <c r="L71" i="2"/>
  <c r="AK70" i="2"/>
  <c r="AJ70" i="2"/>
  <c r="AI70" i="2"/>
  <c r="AF70" i="2"/>
  <c r="AG70" i="2" s="1"/>
  <c r="AD70" i="2"/>
  <c r="W70" i="2"/>
  <c r="U70" i="2"/>
  <c r="S70" i="2"/>
  <c r="L70" i="2"/>
  <c r="AK69" i="2"/>
  <c r="AJ69" i="2"/>
  <c r="AF69" i="2"/>
  <c r="AG69" i="2" s="1"/>
  <c r="AD69" i="2"/>
  <c r="AI69" i="2" s="1"/>
  <c r="W69" i="2"/>
  <c r="U69" i="2"/>
  <c r="S69" i="2"/>
  <c r="L69" i="2"/>
  <c r="AK68" i="2"/>
  <c r="AI68" i="2"/>
  <c r="AJ68" i="2" s="1"/>
  <c r="AF68" i="2"/>
  <c r="AG68" i="2" s="1"/>
  <c r="AD68" i="2"/>
  <c r="W68" i="2"/>
  <c r="U68" i="2"/>
  <c r="S68" i="2"/>
  <c r="L68" i="2"/>
  <c r="AK67" i="2"/>
  <c r="AD67" i="2"/>
  <c r="AF67" i="2" s="1"/>
  <c r="AG67" i="2" s="1"/>
  <c r="W67" i="2"/>
  <c r="U67" i="2"/>
  <c r="S67" i="2"/>
  <c r="L67" i="2"/>
  <c r="AK66" i="2"/>
  <c r="AI66" i="2"/>
  <c r="AJ66" i="2" s="1"/>
  <c r="AD66" i="2"/>
  <c r="AF66" i="2" s="1"/>
  <c r="AG66" i="2" s="1"/>
  <c r="W66" i="2"/>
  <c r="U66" i="2"/>
  <c r="S66" i="2"/>
  <c r="L66" i="2"/>
  <c r="AK65" i="2"/>
  <c r="AD65" i="2"/>
  <c r="AI65" i="2" s="1"/>
  <c r="AJ65" i="2" s="1"/>
  <c r="W65" i="2"/>
  <c r="U65" i="2"/>
  <c r="S65" i="2"/>
  <c r="L65" i="2"/>
  <c r="AK64" i="2"/>
  <c r="AI64" i="2"/>
  <c r="AJ64" i="2" s="1"/>
  <c r="AG64" i="2"/>
  <c r="AF64" i="2"/>
  <c r="AD64" i="2"/>
  <c r="W64" i="2"/>
  <c r="U64" i="2"/>
  <c r="S64" i="2"/>
  <c r="L64" i="2"/>
  <c r="AK63" i="2"/>
  <c r="AJ63" i="2"/>
  <c r="AI63" i="2"/>
  <c r="AG63" i="2"/>
  <c r="AD63" i="2"/>
  <c r="AF63" i="2" s="1"/>
  <c r="W63" i="2"/>
  <c r="U63" i="2"/>
  <c r="S63" i="2"/>
  <c r="L63" i="2"/>
  <c r="AK62" i="2"/>
  <c r="AF62" i="2"/>
  <c r="AG62" i="2" s="1"/>
  <c r="AD62" i="2"/>
  <c r="AI62" i="2" s="1"/>
  <c r="AJ62" i="2" s="1"/>
  <c r="W62" i="2"/>
  <c r="U62" i="2"/>
  <c r="S62" i="2"/>
  <c r="L62" i="2"/>
  <c r="AK61" i="2"/>
  <c r="AJ61" i="2"/>
  <c r="AF61" i="2"/>
  <c r="AG61" i="2" s="1"/>
  <c r="AD61" i="2"/>
  <c r="AI61" i="2" s="1"/>
  <c r="W61" i="2"/>
  <c r="U61" i="2"/>
  <c r="S61" i="2"/>
  <c r="L61" i="2"/>
  <c r="AK60" i="2"/>
  <c r="AI60" i="2"/>
  <c r="AJ60" i="2" s="1"/>
  <c r="AF60" i="2"/>
  <c r="AG60" i="2" s="1"/>
  <c r="AD60" i="2"/>
  <c r="W60" i="2"/>
  <c r="U60" i="2"/>
  <c r="S60" i="2"/>
  <c r="L60" i="2"/>
  <c r="AK59" i="2"/>
  <c r="AI59" i="2"/>
  <c r="AJ59" i="2" s="1"/>
  <c r="AD59" i="2"/>
  <c r="AF59" i="2" s="1"/>
  <c r="AG59" i="2" s="1"/>
  <c r="W59" i="2"/>
  <c r="U59" i="2"/>
  <c r="S59" i="2"/>
  <c r="L59" i="2"/>
  <c r="AK58" i="2"/>
  <c r="AD58" i="2"/>
  <c r="AI58" i="2" s="1"/>
  <c r="AJ58" i="2" s="1"/>
  <c r="W58" i="2"/>
  <c r="U58" i="2"/>
  <c r="S58" i="2"/>
  <c r="L58" i="2"/>
  <c r="AK57" i="2"/>
  <c r="AD57" i="2"/>
  <c r="AI57" i="2" s="1"/>
  <c r="AJ57" i="2" s="1"/>
  <c r="W57" i="2"/>
  <c r="U57" i="2"/>
  <c r="S57" i="2"/>
  <c r="L57" i="2"/>
  <c r="E57" i="2"/>
  <c r="AK56" i="2"/>
  <c r="AJ56" i="2"/>
  <c r="AI56" i="2"/>
  <c r="AG56" i="2"/>
  <c r="AD56" i="2"/>
  <c r="AF56" i="2" s="1"/>
  <c r="W56" i="2"/>
  <c r="U56" i="2"/>
  <c r="S56" i="2"/>
  <c r="L56" i="2"/>
  <c r="F56" i="2"/>
  <c r="F28" i="5" s="1"/>
  <c r="AK55" i="2"/>
  <c r="AD55" i="2"/>
  <c r="AI55" i="2" s="1"/>
  <c r="AJ55" i="2" s="1"/>
  <c r="W55" i="2"/>
  <c r="U55" i="2"/>
  <c r="S55" i="2"/>
  <c r="L55" i="2"/>
  <c r="AK54" i="2"/>
  <c r="AI54" i="2"/>
  <c r="AJ54" i="2" s="1"/>
  <c r="AG54" i="2"/>
  <c r="AF54" i="2"/>
  <c r="AD54" i="2"/>
  <c r="W54" i="2"/>
  <c r="U54" i="2"/>
  <c r="S54" i="2"/>
  <c r="L54" i="2"/>
  <c r="AK53" i="2"/>
  <c r="AJ53" i="2"/>
  <c r="AI53" i="2"/>
  <c r="AG53" i="2"/>
  <c r="AD53" i="2"/>
  <c r="AF53" i="2" s="1"/>
  <c r="W53" i="2"/>
  <c r="U53" i="2"/>
  <c r="S53" i="2"/>
  <c r="L53" i="2"/>
  <c r="AK52" i="2"/>
  <c r="AD52" i="2"/>
  <c r="AF52" i="2" s="1"/>
  <c r="AG52" i="2" s="1"/>
  <c r="W52" i="2"/>
  <c r="U52" i="2"/>
  <c r="S52" i="2"/>
  <c r="L52" i="2"/>
  <c r="AK51" i="2"/>
  <c r="AJ51" i="2"/>
  <c r="AF51" i="2"/>
  <c r="AG51" i="2" s="1"/>
  <c r="AD51" i="2"/>
  <c r="AI51" i="2" s="1"/>
  <c r="W51" i="2"/>
  <c r="U51" i="2"/>
  <c r="S51" i="2"/>
  <c r="L51" i="2"/>
  <c r="AK50" i="2"/>
  <c r="AI50" i="2"/>
  <c r="AJ50" i="2" s="1"/>
  <c r="AF50" i="2"/>
  <c r="AG50" i="2" s="1"/>
  <c r="AD50" i="2"/>
  <c r="W50" i="2"/>
  <c r="U50" i="2"/>
  <c r="S50" i="2"/>
  <c r="L50" i="2"/>
  <c r="AK49" i="2"/>
  <c r="AI49" i="2"/>
  <c r="AJ49" i="2" s="1"/>
  <c r="AD49" i="2"/>
  <c r="AF49" i="2" s="1"/>
  <c r="AG49" i="2" s="1"/>
  <c r="W49" i="2"/>
  <c r="U49" i="2"/>
  <c r="S49" i="2"/>
  <c r="L49" i="2"/>
  <c r="AK48" i="2"/>
  <c r="AD48" i="2"/>
  <c r="AI48" i="2" s="1"/>
  <c r="AJ48" i="2" s="1"/>
  <c r="W48" i="2"/>
  <c r="S48" i="2"/>
  <c r="L48" i="2"/>
  <c r="AK47" i="2"/>
  <c r="AJ47" i="2"/>
  <c r="AF47" i="2"/>
  <c r="AG47" i="2" s="1"/>
  <c r="AD47" i="2"/>
  <c r="AI47" i="2" s="1"/>
  <c r="W47" i="2"/>
  <c r="L47" i="2"/>
  <c r="AK46" i="2"/>
  <c r="AD46" i="2"/>
  <c r="AI46" i="2" s="1"/>
  <c r="AJ46" i="2" s="1"/>
  <c r="W46" i="2"/>
  <c r="U46" i="2"/>
  <c r="AI40" i="2" s="1"/>
  <c r="AJ40" i="2" s="1"/>
  <c r="L46" i="2"/>
  <c r="AK45" i="2"/>
  <c r="AF45" i="2"/>
  <c r="AG45" i="2" s="1"/>
  <c r="AD45" i="2"/>
  <c r="W45" i="2"/>
  <c r="L45" i="2"/>
  <c r="AK44" i="2"/>
  <c r="AF44" i="2"/>
  <c r="AG44" i="2" s="1"/>
  <c r="AD44" i="2"/>
  <c r="W44" i="2"/>
  <c r="U44" i="2"/>
  <c r="S44" i="2"/>
  <c r="L44" i="2"/>
  <c r="AK43" i="2"/>
  <c r="AD43" i="2"/>
  <c r="AI43" i="2" s="1"/>
  <c r="AJ43" i="2" s="1"/>
  <c r="W43" i="2"/>
  <c r="U43" i="2"/>
  <c r="S43" i="2"/>
  <c r="L43" i="2"/>
  <c r="AK42" i="2"/>
  <c r="AI42" i="2"/>
  <c r="AJ42" i="2" s="1"/>
  <c r="AF42" i="2"/>
  <c r="AG42" i="2" s="1"/>
  <c r="W42" i="2"/>
  <c r="U42" i="2"/>
  <c r="S42" i="2"/>
  <c r="L42" i="2"/>
  <c r="AK41" i="2"/>
  <c r="AF41" i="2"/>
  <c r="AG41" i="2" s="1"/>
  <c r="W41" i="2"/>
  <c r="S41" i="2"/>
  <c r="AF22" i="2" s="1"/>
  <c r="AG22" i="2" s="1"/>
  <c r="L41" i="2"/>
  <c r="AK40" i="2"/>
  <c r="AG40" i="2"/>
  <c r="AF40" i="2"/>
  <c r="W40" i="2"/>
  <c r="S40" i="2"/>
  <c r="L40" i="2"/>
  <c r="AK39" i="2"/>
  <c r="W39" i="2"/>
  <c r="L39" i="2"/>
  <c r="AK38" i="2"/>
  <c r="AD38" i="2"/>
  <c r="AF38" i="2" s="1"/>
  <c r="AG38" i="2" s="1"/>
  <c r="W38" i="2"/>
  <c r="U38" i="2"/>
  <c r="L38" i="2"/>
  <c r="AK37" i="2"/>
  <c r="AD37" i="2"/>
  <c r="AF37" i="2" s="1"/>
  <c r="AG37" i="2" s="1"/>
  <c r="W37" i="2"/>
  <c r="S37" i="2"/>
  <c r="L37" i="2"/>
  <c r="AK36" i="2"/>
  <c r="AI36" i="2"/>
  <c r="AJ36" i="2" s="1"/>
  <c r="AF36" i="2"/>
  <c r="AG36" i="2" s="1"/>
  <c r="AD36" i="2"/>
  <c r="W36" i="2"/>
  <c r="AD10" i="2" s="1"/>
  <c r="L36" i="2"/>
  <c r="AK35" i="2"/>
  <c r="AD35" i="2"/>
  <c r="AF35" i="2" s="1"/>
  <c r="AG35" i="2" s="1"/>
  <c r="W35" i="2"/>
  <c r="U35" i="2"/>
  <c r="S35" i="2"/>
  <c r="L35" i="2"/>
  <c r="AK34" i="2"/>
  <c r="W34" i="2"/>
  <c r="U34" i="2"/>
  <c r="S34" i="2"/>
  <c r="L34" i="2"/>
  <c r="AK33" i="2"/>
  <c r="AF33" i="2"/>
  <c r="AG33" i="2" s="1"/>
  <c r="W33" i="2"/>
  <c r="U33" i="2"/>
  <c r="S33" i="2"/>
  <c r="L33" i="2"/>
  <c r="AK32" i="2"/>
  <c r="AI32" i="2"/>
  <c r="AJ32" i="2" s="1"/>
  <c r="W32" i="2"/>
  <c r="L32" i="2"/>
  <c r="S45" i="2" s="1"/>
  <c r="AF39" i="2" s="1"/>
  <c r="AG39" i="2" s="1"/>
  <c r="AK31" i="2"/>
  <c r="AF31" i="2"/>
  <c r="AG31" i="2" s="1"/>
  <c r="W31" i="2"/>
  <c r="L31" i="2"/>
  <c r="AK30" i="2"/>
  <c r="AI30" i="2"/>
  <c r="AJ30" i="2" s="1"/>
  <c r="AF30" i="2"/>
  <c r="AG30" i="2" s="1"/>
  <c r="AD30" i="2"/>
  <c r="W30" i="2"/>
  <c r="L30" i="2"/>
  <c r="AK29" i="2"/>
  <c r="W29" i="2"/>
  <c r="L29" i="2"/>
  <c r="AK28" i="2"/>
  <c r="W28" i="2"/>
  <c r="L28" i="2"/>
  <c r="AK27" i="2"/>
  <c r="AI27" i="2"/>
  <c r="AJ27" i="2" s="1"/>
  <c r="AD27" i="2"/>
  <c r="AF27" i="2" s="1"/>
  <c r="AG27" i="2" s="1"/>
  <c r="W27" i="2"/>
  <c r="U27" i="2"/>
  <c r="S27" i="2"/>
  <c r="L27" i="2"/>
  <c r="AI26" i="2"/>
  <c r="AJ26" i="2" s="1"/>
  <c r="AF26" i="2"/>
  <c r="AG26" i="2" s="1"/>
  <c r="W26" i="2"/>
  <c r="U26" i="2"/>
  <c r="AI24" i="2" s="1"/>
  <c r="AJ24" i="2" s="1"/>
  <c r="L26" i="2"/>
  <c r="AK25" i="2"/>
  <c r="AH25" i="2"/>
  <c r="AF25" i="2"/>
  <c r="AG25" i="2" s="1"/>
  <c r="W25" i="2"/>
  <c r="U25" i="2"/>
  <c r="S25" i="2"/>
  <c r="L25" i="2"/>
  <c r="AK24" i="2"/>
  <c r="W24" i="2"/>
  <c r="U24" i="2"/>
  <c r="S24" i="2"/>
  <c r="L24" i="2"/>
  <c r="AK23" i="2"/>
  <c r="W23" i="2"/>
  <c r="L23" i="2"/>
  <c r="U48" i="2" s="1"/>
  <c r="AK22" i="2"/>
  <c r="AJ22" i="2"/>
  <c r="AI22" i="2"/>
  <c r="W22" i="2"/>
  <c r="L22" i="2"/>
  <c r="U47" i="2" s="1"/>
  <c r="AK21" i="2"/>
  <c r="W21" i="2"/>
  <c r="L21" i="2"/>
  <c r="AK20" i="2"/>
  <c r="AG20" i="2"/>
  <c r="AF20" i="2"/>
  <c r="W20" i="2"/>
  <c r="L20" i="2"/>
  <c r="AK19" i="2"/>
  <c r="AF19" i="2"/>
  <c r="AG19" i="2" s="1"/>
  <c r="W19" i="2"/>
  <c r="L19" i="2"/>
  <c r="AK18" i="2"/>
  <c r="AF18" i="2"/>
  <c r="AG18" i="2" s="1"/>
  <c r="W18" i="2"/>
  <c r="U18" i="2"/>
  <c r="AI28" i="2" s="1"/>
  <c r="AJ28" i="2" s="1"/>
  <c r="L18" i="2"/>
  <c r="AK17" i="2"/>
  <c r="AI17" i="2"/>
  <c r="AJ17" i="2" s="1"/>
  <c r="W17" i="2"/>
  <c r="L17" i="2"/>
  <c r="AK16" i="2"/>
  <c r="AF16" i="2"/>
  <c r="AG16" i="2" s="1"/>
  <c r="W16" i="2"/>
  <c r="U16" i="2"/>
  <c r="AI23" i="2" s="1"/>
  <c r="AJ23" i="2" s="1"/>
  <c r="L16" i="2"/>
  <c r="AK15" i="2"/>
  <c r="W15" i="2"/>
  <c r="S15" i="2"/>
  <c r="AF21" i="2" s="1"/>
  <c r="AG21" i="2" s="1"/>
  <c r="L15" i="2"/>
  <c r="AK14" i="2"/>
  <c r="AF14" i="2"/>
  <c r="AG14" i="2" s="1"/>
  <c r="W14" i="2"/>
  <c r="L14" i="2"/>
  <c r="AK13" i="2"/>
  <c r="AF13" i="2"/>
  <c r="AG13" i="2" s="1"/>
  <c r="W13" i="2"/>
  <c r="L13" i="2"/>
  <c r="AK12" i="2"/>
  <c r="W12" i="2"/>
  <c r="L12" i="2"/>
  <c r="AK11" i="2"/>
  <c r="AF11" i="2"/>
  <c r="AG11" i="2" s="1"/>
  <c r="W11" i="2"/>
  <c r="L11" i="2"/>
  <c r="U39" i="2" s="1"/>
  <c r="AK10" i="2"/>
  <c r="W10" i="2"/>
  <c r="L10" i="2"/>
  <c r="AK9" i="2"/>
  <c r="AI9" i="2"/>
  <c r="AJ9" i="2" s="1"/>
  <c r="AF9" i="2"/>
  <c r="AG9" i="2" s="1"/>
  <c r="W9" i="2"/>
  <c r="L9" i="2"/>
  <c r="AK8" i="2"/>
  <c r="AI8" i="2"/>
  <c r="AF8" i="2"/>
  <c r="AG8" i="2" s="1"/>
  <c r="W8" i="2"/>
  <c r="S8" i="2"/>
  <c r="AF12" i="2" s="1"/>
  <c r="AG12" i="2" s="1"/>
  <c r="L8" i="2"/>
  <c r="AK7" i="2"/>
  <c r="AJ7" i="2"/>
  <c r="AI7" i="2"/>
  <c r="AF7" i="2"/>
  <c r="AG7" i="2" s="1"/>
  <c r="W7" i="2"/>
  <c r="L7" i="2"/>
  <c r="AK6" i="2"/>
  <c r="AI6" i="2"/>
  <c r="AJ6" i="2" s="1"/>
  <c r="AF6" i="2"/>
  <c r="AG6" i="2" s="1"/>
  <c r="W6" i="2"/>
  <c r="L6" i="2"/>
  <c r="U17" i="2" s="1"/>
  <c r="AI25" i="2" s="1"/>
  <c r="AJ25" i="2" s="1"/>
  <c r="AI5" i="2"/>
  <c r="AK5" i="2" s="1"/>
  <c r="AF5" i="2"/>
  <c r="AG5" i="2" s="1"/>
  <c r="AD5" i="2"/>
  <c r="AB5" i="2"/>
  <c r="W5" i="2"/>
  <c r="U5" i="2"/>
  <c r="S5" i="2"/>
  <c r="L5" i="2"/>
  <c r="U31" i="2" s="1"/>
  <c r="AO3" i="2"/>
  <c r="F5" i="3" l="1"/>
  <c r="AO80" i="2"/>
  <c r="AP80" i="2" s="1"/>
  <c r="AQ62" i="2"/>
  <c r="AQ78" i="2"/>
  <c r="AO64" i="2"/>
  <c r="AP64" i="2" s="1"/>
  <c r="AO40" i="2"/>
  <c r="AP40" i="2" s="1"/>
  <c r="AO54" i="2"/>
  <c r="AP54" i="2" s="1"/>
  <c r="AM4" i="2"/>
  <c r="AH5" i="2"/>
  <c r="AQ26" i="2"/>
  <c r="AQ6" i="2"/>
  <c r="AO6" i="2"/>
  <c r="AI44" i="2"/>
  <c r="AJ44" i="2" s="1"/>
  <c r="AI41" i="2"/>
  <c r="AJ41" i="2" s="1"/>
  <c r="AO36" i="2"/>
  <c r="AP36" i="2" s="1"/>
  <c r="AQ36" i="2"/>
  <c r="AO49" i="2"/>
  <c r="AP49" i="2" s="1"/>
  <c r="AQ50" i="2"/>
  <c r="AO59" i="2"/>
  <c r="AP59" i="2" s="1"/>
  <c r="AQ60" i="2"/>
  <c r="AQ69" i="2"/>
  <c r="AO75" i="2"/>
  <c r="AP75" i="2" s="1"/>
  <c r="AQ76" i="2"/>
  <c r="AQ7" i="2"/>
  <c r="AO9" i="2"/>
  <c r="AP9" i="2" s="1"/>
  <c r="AQ9" i="2"/>
  <c r="AO25" i="2"/>
  <c r="AQ25" i="2"/>
  <c r="AQ27" i="2"/>
  <c r="AO27" i="2"/>
  <c r="AP27" i="2" s="1"/>
  <c r="AO30" i="2"/>
  <c r="AP30" i="2" s="1"/>
  <c r="AQ30" i="2"/>
  <c r="AO41" i="2"/>
  <c r="AP41" i="2" s="1"/>
  <c r="AQ41" i="2"/>
  <c r="AI10" i="2"/>
  <c r="AJ10" i="2" s="1"/>
  <c r="AF10" i="2"/>
  <c r="AG10" i="2" s="1"/>
  <c r="G94" i="2" s="1"/>
  <c r="AQ22" i="2"/>
  <c r="AO42" i="2"/>
  <c r="AP42" i="2" s="1"/>
  <c r="AJ8" i="2"/>
  <c r="H12" i="2" s="1"/>
  <c r="U13" i="2"/>
  <c r="AI18" i="2" s="1"/>
  <c r="AJ18" i="2" s="1"/>
  <c r="S11" i="2"/>
  <c r="AF15" i="2" s="1"/>
  <c r="AG15" i="2" s="1"/>
  <c r="U12" i="2"/>
  <c r="AI16" i="2" s="1"/>
  <c r="AJ16" i="2" s="1"/>
  <c r="U20" i="2"/>
  <c r="AI31" i="2" s="1"/>
  <c r="AJ31" i="2" s="1"/>
  <c r="AJ5" i="2"/>
  <c r="U9" i="2"/>
  <c r="AI13" i="2" s="1"/>
  <c r="AJ13" i="2" s="1"/>
  <c r="AO13" i="2" s="1"/>
  <c r="U19" i="2"/>
  <c r="AI29" i="2" s="1"/>
  <c r="AJ29" i="2" s="1"/>
  <c r="S23" i="2"/>
  <c r="AF34" i="2" s="1"/>
  <c r="AG34" i="2" s="1"/>
  <c r="U32" i="2"/>
  <c r="U37" i="2"/>
  <c r="AQ1000" i="2"/>
  <c r="AO997" i="2"/>
  <c r="AP997" i="2" s="1"/>
  <c r="AQ997" i="2"/>
  <c r="AO1000" i="2"/>
  <c r="AP1000" i="2" s="1"/>
  <c r="AO995" i="2"/>
  <c r="AP995" i="2" s="1"/>
  <c r="AO993" i="2"/>
  <c r="AP993" i="2" s="1"/>
  <c r="AO991" i="2"/>
  <c r="AP991" i="2" s="1"/>
  <c r="AO989" i="2"/>
  <c r="AP989" i="2" s="1"/>
  <c r="AO987" i="2"/>
  <c r="AP987" i="2" s="1"/>
  <c r="AO985" i="2"/>
  <c r="AP985" i="2" s="1"/>
  <c r="AO983" i="2"/>
  <c r="AP983" i="2" s="1"/>
  <c r="AO981" i="2"/>
  <c r="AP981" i="2" s="1"/>
  <c r="AO979" i="2"/>
  <c r="AP979" i="2" s="1"/>
  <c r="AO977" i="2"/>
  <c r="AP977" i="2" s="1"/>
  <c r="AO975" i="2"/>
  <c r="AP975" i="2" s="1"/>
  <c r="AO973" i="2"/>
  <c r="AP973" i="2" s="1"/>
  <c r="AO971" i="2"/>
  <c r="AP971" i="2" s="1"/>
  <c r="AO969" i="2"/>
  <c r="AP969" i="2" s="1"/>
  <c r="AO967" i="2"/>
  <c r="AP967" i="2" s="1"/>
  <c r="AO965" i="2"/>
  <c r="AP965" i="2" s="1"/>
  <c r="AO963" i="2"/>
  <c r="AP963" i="2" s="1"/>
  <c r="AO961" i="2"/>
  <c r="AP961" i="2" s="1"/>
  <c r="AO959" i="2"/>
  <c r="AP959" i="2" s="1"/>
  <c r="AO957" i="2"/>
  <c r="AP957" i="2" s="1"/>
  <c r="AO955" i="2"/>
  <c r="AP955" i="2" s="1"/>
  <c r="AO953" i="2"/>
  <c r="AP953" i="2" s="1"/>
  <c r="AO951" i="2"/>
  <c r="AP951" i="2" s="1"/>
  <c r="AO949" i="2"/>
  <c r="AP949" i="2" s="1"/>
  <c r="AO947" i="2"/>
  <c r="AP947" i="2" s="1"/>
  <c r="AO945" i="2"/>
  <c r="AP945" i="2" s="1"/>
  <c r="AO943" i="2"/>
  <c r="AP943" i="2" s="1"/>
  <c r="AO941" i="2"/>
  <c r="AP941" i="2" s="1"/>
  <c r="AO939" i="2"/>
  <c r="AP939" i="2" s="1"/>
  <c r="AO937" i="2"/>
  <c r="AP937" i="2" s="1"/>
  <c r="AO935" i="2"/>
  <c r="AP935" i="2" s="1"/>
  <c r="AO933" i="2"/>
  <c r="AP933" i="2" s="1"/>
  <c r="AO931" i="2"/>
  <c r="AP931" i="2" s="1"/>
  <c r="AO929" i="2"/>
  <c r="AP929" i="2" s="1"/>
  <c r="AO927" i="2"/>
  <c r="AP927" i="2" s="1"/>
  <c r="AO925" i="2"/>
  <c r="AP925" i="2" s="1"/>
  <c r="AO923" i="2"/>
  <c r="AP923" i="2" s="1"/>
  <c r="AO921" i="2"/>
  <c r="AP921" i="2" s="1"/>
  <c r="AO919" i="2"/>
  <c r="AP919" i="2" s="1"/>
  <c r="AO917" i="2"/>
  <c r="AP917" i="2" s="1"/>
  <c r="AO915" i="2"/>
  <c r="AP915" i="2" s="1"/>
  <c r="AO913" i="2"/>
  <c r="AP913" i="2" s="1"/>
  <c r="AO911" i="2"/>
  <c r="AP911" i="2" s="1"/>
  <c r="AO909" i="2"/>
  <c r="AP909" i="2" s="1"/>
  <c r="AO907" i="2"/>
  <c r="AP907" i="2" s="1"/>
  <c r="AO905" i="2"/>
  <c r="AP905" i="2" s="1"/>
  <c r="AO903" i="2"/>
  <c r="AP903" i="2" s="1"/>
  <c r="AO901" i="2"/>
  <c r="AP901" i="2" s="1"/>
  <c r="AO899" i="2"/>
  <c r="AP899" i="2" s="1"/>
  <c r="AO897" i="2"/>
  <c r="AP897" i="2" s="1"/>
  <c r="AO895" i="2"/>
  <c r="AP895" i="2" s="1"/>
  <c r="AO893" i="2"/>
  <c r="AP893" i="2" s="1"/>
  <c r="AO891" i="2"/>
  <c r="AP891" i="2" s="1"/>
  <c r="AO889" i="2"/>
  <c r="AP889" i="2" s="1"/>
  <c r="AO887" i="2"/>
  <c r="AP887" i="2" s="1"/>
  <c r="AQ884" i="2"/>
  <c r="AQ882" i="2"/>
  <c r="AQ880" i="2"/>
  <c r="AQ878" i="2"/>
  <c r="AQ876" i="2"/>
  <c r="AQ874" i="2"/>
  <c r="AQ872" i="2"/>
  <c r="AQ870" i="2"/>
  <c r="AQ868" i="2"/>
  <c r="AQ866" i="2"/>
  <c r="AQ864" i="2"/>
  <c r="AQ862" i="2"/>
  <c r="AQ860" i="2"/>
  <c r="AQ858" i="2"/>
  <c r="AQ856" i="2"/>
  <c r="AQ854" i="2"/>
  <c r="AQ852" i="2"/>
  <c r="AQ850" i="2"/>
  <c r="AQ848" i="2"/>
  <c r="AQ846" i="2"/>
  <c r="AQ844" i="2"/>
  <c r="AQ842" i="2"/>
  <c r="AQ840" i="2"/>
  <c r="AQ838" i="2"/>
  <c r="AQ836" i="2"/>
  <c r="AQ834" i="2"/>
  <c r="AQ832" i="2"/>
  <c r="AQ830" i="2"/>
  <c r="AQ828" i="2"/>
  <c r="AQ826" i="2"/>
  <c r="AQ824" i="2"/>
  <c r="AQ822" i="2"/>
  <c r="AQ820" i="2"/>
  <c r="AQ818" i="2"/>
  <c r="AQ816" i="2"/>
  <c r="AQ814" i="2"/>
  <c r="AQ812" i="2"/>
  <c r="AQ810" i="2"/>
  <c r="AQ808" i="2"/>
  <c r="AQ806" i="2"/>
  <c r="AQ804" i="2"/>
  <c r="AQ802" i="2"/>
  <c r="AQ800" i="2"/>
  <c r="AQ798" i="2"/>
  <c r="AQ796" i="2"/>
  <c r="AQ794" i="2"/>
  <c r="AO793" i="2"/>
  <c r="AP793" i="2" s="1"/>
  <c r="AQ792" i="2"/>
  <c r="AO791" i="2"/>
  <c r="AP791" i="2" s="1"/>
  <c r="AQ790" i="2"/>
  <c r="AO789" i="2"/>
  <c r="AP789" i="2" s="1"/>
  <c r="AQ788" i="2"/>
  <c r="AO787" i="2"/>
  <c r="AP787" i="2" s="1"/>
  <c r="AQ786" i="2"/>
  <c r="AO785" i="2"/>
  <c r="AP785" i="2" s="1"/>
  <c r="AQ784" i="2"/>
  <c r="AQ782" i="2"/>
  <c r="AQ780" i="2"/>
  <c r="AQ778" i="2"/>
  <c r="AQ776" i="2"/>
  <c r="AQ774" i="2"/>
  <c r="AQ772" i="2"/>
  <c r="AQ770" i="2"/>
  <c r="AQ768" i="2"/>
  <c r="AQ766" i="2"/>
  <c r="AQ764" i="2"/>
  <c r="AQ762" i="2"/>
  <c r="AQ760" i="2"/>
  <c r="AQ758" i="2"/>
  <c r="AQ756" i="2"/>
  <c r="AQ754" i="2"/>
  <c r="AQ752" i="2"/>
  <c r="AQ750" i="2"/>
  <c r="AQ748" i="2"/>
  <c r="AQ746" i="2"/>
  <c r="AQ744" i="2"/>
  <c r="AQ742" i="2"/>
  <c r="AQ740" i="2"/>
  <c r="AQ738" i="2"/>
  <c r="AQ736" i="2"/>
  <c r="AQ734" i="2"/>
  <c r="AQ732" i="2"/>
  <c r="AQ730" i="2"/>
  <c r="AQ728" i="2"/>
  <c r="AQ726" i="2"/>
  <c r="AQ724" i="2"/>
  <c r="AQ722" i="2"/>
  <c r="AQ720" i="2"/>
  <c r="AQ718" i="2"/>
  <c r="AQ716" i="2"/>
  <c r="AQ714" i="2"/>
  <c r="AQ712" i="2"/>
  <c r="AQ710" i="2"/>
  <c r="AQ708" i="2"/>
  <c r="AQ706" i="2"/>
  <c r="AQ704" i="2"/>
  <c r="AQ702" i="2"/>
  <c r="AQ700" i="2"/>
  <c r="AQ698" i="2"/>
  <c r="AQ696" i="2"/>
  <c r="AQ694" i="2"/>
  <c r="AQ692" i="2"/>
  <c r="AQ690" i="2"/>
  <c r="AQ688" i="2"/>
  <c r="AQ686" i="2"/>
  <c r="AQ684" i="2"/>
  <c r="AQ682" i="2"/>
  <c r="AQ680" i="2"/>
  <c r="AQ678" i="2"/>
  <c r="AQ676" i="2"/>
  <c r="AQ674" i="2"/>
  <c r="AQ670" i="2"/>
  <c r="AQ666" i="2"/>
  <c r="AQ662" i="2"/>
  <c r="AQ658" i="2"/>
  <c r="AQ654" i="2"/>
  <c r="AQ650" i="2"/>
  <c r="AQ646" i="2"/>
  <c r="AQ642" i="2"/>
  <c r="AQ638" i="2"/>
  <c r="AQ634" i="2"/>
  <c r="AQ630" i="2"/>
  <c r="AQ626" i="2"/>
  <c r="AQ622" i="2"/>
  <c r="AQ618" i="2"/>
  <c r="AQ614" i="2"/>
  <c r="AQ610" i="2"/>
  <c r="AQ606" i="2"/>
  <c r="AQ602" i="2"/>
  <c r="AQ598" i="2"/>
  <c r="AQ594" i="2"/>
  <c r="AQ590" i="2"/>
  <c r="AQ588" i="2"/>
  <c r="AQ996" i="2"/>
  <c r="AQ994" i="2"/>
  <c r="AQ992" i="2"/>
  <c r="AQ990" i="2"/>
  <c r="AQ988" i="2"/>
  <c r="AQ986" i="2"/>
  <c r="AQ984" i="2"/>
  <c r="AQ982" i="2"/>
  <c r="AQ980" i="2"/>
  <c r="AQ978" i="2"/>
  <c r="AQ976" i="2"/>
  <c r="AQ974" i="2"/>
  <c r="AQ972" i="2"/>
  <c r="AQ970" i="2"/>
  <c r="AQ968" i="2"/>
  <c r="AQ966" i="2"/>
  <c r="AQ964" i="2"/>
  <c r="AQ962" i="2"/>
  <c r="AQ960" i="2"/>
  <c r="AQ958" i="2"/>
  <c r="AQ956" i="2"/>
  <c r="AQ954" i="2"/>
  <c r="AQ952" i="2"/>
  <c r="AQ950" i="2"/>
  <c r="AQ948" i="2"/>
  <c r="AQ946" i="2"/>
  <c r="AQ944" i="2"/>
  <c r="AQ942" i="2"/>
  <c r="AQ940" i="2"/>
  <c r="AQ938" i="2"/>
  <c r="AQ936" i="2"/>
  <c r="AQ934" i="2"/>
  <c r="AQ932" i="2"/>
  <c r="AQ930" i="2"/>
  <c r="AQ928" i="2"/>
  <c r="AQ926" i="2"/>
  <c r="AQ924" i="2"/>
  <c r="AQ922" i="2"/>
  <c r="AQ920" i="2"/>
  <c r="AQ918" i="2"/>
  <c r="AQ916" i="2"/>
  <c r="AQ914" i="2"/>
  <c r="AQ912" i="2"/>
  <c r="AQ910" i="2"/>
  <c r="AQ908" i="2"/>
  <c r="AQ906" i="2"/>
  <c r="AQ904" i="2"/>
  <c r="AQ902" i="2"/>
  <c r="AQ900" i="2"/>
  <c r="AQ898" i="2"/>
  <c r="AQ896" i="2"/>
  <c r="AQ894" i="2"/>
  <c r="AQ892" i="2"/>
  <c r="AQ890" i="2"/>
  <c r="AQ888" i="2"/>
  <c r="AO996" i="2"/>
  <c r="AP996" i="2" s="1"/>
  <c r="AO994" i="2"/>
  <c r="AP994" i="2" s="1"/>
  <c r="AO992" i="2"/>
  <c r="AP992" i="2" s="1"/>
  <c r="AO990" i="2"/>
  <c r="AP990" i="2" s="1"/>
  <c r="AO988" i="2"/>
  <c r="AP988" i="2" s="1"/>
  <c r="AO986" i="2"/>
  <c r="AP986" i="2" s="1"/>
  <c r="AO984" i="2"/>
  <c r="AP984" i="2" s="1"/>
  <c r="AO982" i="2"/>
  <c r="AP982" i="2" s="1"/>
  <c r="AO980" i="2"/>
  <c r="AP980" i="2" s="1"/>
  <c r="AO978" i="2"/>
  <c r="AP978" i="2" s="1"/>
  <c r="AO976" i="2"/>
  <c r="AP976" i="2" s="1"/>
  <c r="AO974" i="2"/>
  <c r="AP974" i="2" s="1"/>
  <c r="AO972" i="2"/>
  <c r="AP972" i="2" s="1"/>
  <c r="AO970" i="2"/>
  <c r="AP970" i="2" s="1"/>
  <c r="AO968" i="2"/>
  <c r="AP968" i="2" s="1"/>
  <c r="AO966" i="2"/>
  <c r="AP966" i="2" s="1"/>
  <c r="AO964" i="2"/>
  <c r="AP964" i="2" s="1"/>
  <c r="AO962" i="2"/>
  <c r="AP962" i="2" s="1"/>
  <c r="AO960" i="2"/>
  <c r="AP960" i="2" s="1"/>
  <c r="AO958" i="2"/>
  <c r="AP958" i="2" s="1"/>
  <c r="AO956" i="2"/>
  <c r="AP956" i="2" s="1"/>
  <c r="AO954" i="2"/>
  <c r="AP954" i="2" s="1"/>
  <c r="AO952" i="2"/>
  <c r="AP952" i="2" s="1"/>
  <c r="AO950" i="2"/>
  <c r="AP950" i="2" s="1"/>
  <c r="AO948" i="2"/>
  <c r="AP948" i="2" s="1"/>
  <c r="AO946" i="2"/>
  <c r="AP946" i="2" s="1"/>
  <c r="AO944" i="2"/>
  <c r="AP944" i="2" s="1"/>
  <c r="AO942" i="2"/>
  <c r="AP942" i="2" s="1"/>
  <c r="AO940" i="2"/>
  <c r="AP940" i="2" s="1"/>
  <c r="AO938" i="2"/>
  <c r="AP938" i="2" s="1"/>
  <c r="AO936" i="2"/>
  <c r="AP936" i="2" s="1"/>
  <c r="AO934" i="2"/>
  <c r="AP934" i="2" s="1"/>
  <c r="AO932" i="2"/>
  <c r="AP932" i="2" s="1"/>
  <c r="AO930" i="2"/>
  <c r="AP930" i="2" s="1"/>
  <c r="AO928" i="2"/>
  <c r="AP928" i="2" s="1"/>
  <c r="AO926" i="2"/>
  <c r="AP926" i="2" s="1"/>
  <c r="AO924" i="2"/>
  <c r="AP924" i="2" s="1"/>
  <c r="AO922" i="2"/>
  <c r="AP922" i="2" s="1"/>
  <c r="AO920" i="2"/>
  <c r="AP920" i="2" s="1"/>
  <c r="AO918" i="2"/>
  <c r="AP918" i="2" s="1"/>
  <c r="AO916" i="2"/>
  <c r="AP916" i="2" s="1"/>
  <c r="AO914" i="2"/>
  <c r="AP914" i="2" s="1"/>
  <c r="AO912" i="2"/>
  <c r="AP912" i="2" s="1"/>
  <c r="AO910" i="2"/>
  <c r="AP910" i="2" s="1"/>
  <c r="AO908" i="2"/>
  <c r="AP908" i="2" s="1"/>
  <c r="AO906" i="2"/>
  <c r="AP906" i="2" s="1"/>
  <c r="AO904" i="2"/>
  <c r="AP904" i="2" s="1"/>
  <c r="AO902" i="2"/>
  <c r="AP902" i="2" s="1"/>
  <c r="AO900" i="2"/>
  <c r="AP900" i="2" s="1"/>
  <c r="AO898" i="2"/>
  <c r="AP898" i="2" s="1"/>
  <c r="AO896" i="2"/>
  <c r="AP896" i="2" s="1"/>
  <c r="AO894" i="2"/>
  <c r="AP894" i="2" s="1"/>
  <c r="AO892" i="2"/>
  <c r="AP892" i="2" s="1"/>
  <c r="AO890" i="2"/>
  <c r="AP890" i="2" s="1"/>
  <c r="AO888" i="2"/>
  <c r="AP888" i="2" s="1"/>
  <c r="AO884" i="2"/>
  <c r="AP884" i="2" s="1"/>
  <c r="AO882" i="2"/>
  <c r="AP882" i="2" s="1"/>
  <c r="AO880" i="2"/>
  <c r="AP880" i="2" s="1"/>
  <c r="AO878" i="2"/>
  <c r="AP878" i="2" s="1"/>
  <c r="AO876" i="2"/>
  <c r="AP876" i="2" s="1"/>
  <c r="AO874" i="2"/>
  <c r="AP874" i="2" s="1"/>
  <c r="AO872" i="2"/>
  <c r="AP872" i="2" s="1"/>
  <c r="AO870" i="2"/>
  <c r="AP870" i="2" s="1"/>
  <c r="AO868" i="2"/>
  <c r="AP868" i="2" s="1"/>
  <c r="AO866" i="2"/>
  <c r="AP866" i="2" s="1"/>
  <c r="AO864" i="2"/>
  <c r="AP864" i="2" s="1"/>
  <c r="AO862" i="2"/>
  <c r="AP862" i="2" s="1"/>
  <c r="AO860" i="2"/>
  <c r="AP860" i="2" s="1"/>
  <c r="AO858" i="2"/>
  <c r="AP858" i="2" s="1"/>
  <c r="AO856" i="2"/>
  <c r="AP856" i="2" s="1"/>
  <c r="AO854" i="2"/>
  <c r="AP854" i="2" s="1"/>
  <c r="AO852" i="2"/>
  <c r="AP852" i="2" s="1"/>
  <c r="AO850" i="2"/>
  <c r="AP850" i="2" s="1"/>
  <c r="AO848" i="2"/>
  <c r="AP848" i="2" s="1"/>
  <c r="AO846" i="2"/>
  <c r="AP846" i="2" s="1"/>
  <c r="AO844" i="2"/>
  <c r="AP844" i="2" s="1"/>
  <c r="AO842" i="2"/>
  <c r="AP842" i="2" s="1"/>
  <c r="AO840" i="2"/>
  <c r="AP840" i="2" s="1"/>
  <c r="AO838" i="2"/>
  <c r="AP838" i="2" s="1"/>
  <c r="AO836" i="2"/>
  <c r="AP836" i="2" s="1"/>
  <c r="AO834" i="2"/>
  <c r="AP834" i="2" s="1"/>
  <c r="AO832" i="2"/>
  <c r="AP832" i="2" s="1"/>
  <c r="AO830" i="2"/>
  <c r="AP830" i="2" s="1"/>
  <c r="AO828" i="2"/>
  <c r="AP828" i="2" s="1"/>
  <c r="AO826" i="2"/>
  <c r="AP826" i="2" s="1"/>
  <c r="AO824" i="2"/>
  <c r="AP824" i="2" s="1"/>
  <c r="AO822" i="2"/>
  <c r="AP822" i="2" s="1"/>
  <c r="AO820" i="2"/>
  <c r="AP820" i="2" s="1"/>
  <c r="AO818" i="2"/>
  <c r="AP818" i="2" s="1"/>
  <c r="AO816" i="2"/>
  <c r="AP816" i="2" s="1"/>
  <c r="AO814" i="2"/>
  <c r="AP814" i="2" s="1"/>
  <c r="AO812" i="2"/>
  <c r="AP812" i="2" s="1"/>
  <c r="AO810" i="2"/>
  <c r="AP810" i="2" s="1"/>
  <c r="AQ995" i="2"/>
  <c r="AQ987" i="2"/>
  <c r="AQ979" i="2"/>
  <c r="AQ971" i="2"/>
  <c r="AQ963" i="2"/>
  <c r="AQ955" i="2"/>
  <c r="AQ947" i="2"/>
  <c r="AQ939" i="2"/>
  <c r="AQ931" i="2"/>
  <c r="AQ923" i="2"/>
  <c r="AQ915" i="2"/>
  <c r="AQ907" i="2"/>
  <c r="AQ899" i="2"/>
  <c r="AQ891" i="2"/>
  <c r="AQ993" i="2"/>
  <c r="AQ985" i="2"/>
  <c r="AQ977" i="2"/>
  <c r="AQ969" i="2"/>
  <c r="AQ961" i="2"/>
  <c r="AQ953" i="2"/>
  <c r="AQ945" i="2"/>
  <c r="AQ937" i="2"/>
  <c r="AQ929" i="2"/>
  <c r="AQ921" i="2"/>
  <c r="AQ913" i="2"/>
  <c r="AQ905" i="2"/>
  <c r="AQ897" i="2"/>
  <c r="AQ889" i="2"/>
  <c r="AQ991" i="2"/>
  <c r="AQ983" i="2"/>
  <c r="AQ975" i="2"/>
  <c r="AQ967" i="2"/>
  <c r="AQ959" i="2"/>
  <c r="AQ951" i="2"/>
  <c r="AQ943" i="2"/>
  <c r="AQ935" i="2"/>
  <c r="AQ927" i="2"/>
  <c r="AQ919" i="2"/>
  <c r="AQ911" i="2"/>
  <c r="AQ903" i="2"/>
  <c r="AQ895" i="2"/>
  <c r="AQ887" i="2"/>
  <c r="AQ989" i="2"/>
  <c r="AQ981" i="2"/>
  <c r="AQ973" i="2"/>
  <c r="AQ965" i="2"/>
  <c r="AQ957" i="2"/>
  <c r="AQ949" i="2"/>
  <c r="AQ941" i="2"/>
  <c r="AQ933" i="2"/>
  <c r="AQ925" i="2"/>
  <c r="AQ917" i="2"/>
  <c r="AQ909" i="2"/>
  <c r="AQ901" i="2"/>
  <c r="AQ893" i="2"/>
  <c r="AQ793" i="2"/>
  <c r="AO792" i="2"/>
  <c r="AP792" i="2" s="1"/>
  <c r="AO790" i="2"/>
  <c r="AP790" i="2" s="1"/>
  <c r="AO788" i="2"/>
  <c r="AP788" i="2" s="1"/>
  <c r="AO786" i="2"/>
  <c r="AP786" i="2" s="1"/>
  <c r="AO784" i="2"/>
  <c r="AP784" i="2" s="1"/>
  <c r="AO782" i="2"/>
  <c r="AP782" i="2" s="1"/>
  <c r="AO780" i="2"/>
  <c r="AP780" i="2" s="1"/>
  <c r="AO778" i="2"/>
  <c r="AP778" i="2" s="1"/>
  <c r="AO776" i="2"/>
  <c r="AP776" i="2" s="1"/>
  <c r="AO774" i="2"/>
  <c r="AP774" i="2" s="1"/>
  <c r="AO772" i="2"/>
  <c r="AP772" i="2" s="1"/>
  <c r="AO770" i="2"/>
  <c r="AP770" i="2" s="1"/>
  <c r="AO768" i="2"/>
  <c r="AP768" i="2" s="1"/>
  <c r="AO766" i="2"/>
  <c r="AP766" i="2" s="1"/>
  <c r="AO764" i="2"/>
  <c r="AP764" i="2" s="1"/>
  <c r="AO762" i="2"/>
  <c r="AP762" i="2" s="1"/>
  <c r="AO760" i="2"/>
  <c r="AP760" i="2" s="1"/>
  <c r="AO758" i="2"/>
  <c r="AP758" i="2" s="1"/>
  <c r="AO756" i="2"/>
  <c r="AP756" i="2" s="1"/>
  <c r="AO754" i="2"/>
  <c r="AP754" i="2" s="1"/>
  <c r="AO752" i="2"/>
  <c r="AP752" i="2" s="1"/>
  <c r="AO750" i="2"/>
  <c r="AP750" i="2" s="1"/>
  <c r="AO748" i="2"/>
  <c r="AP748" i="2" s="1"/>
  <c r="AO746" i="2"/>
  <c r="AP746" i="2" s="1"/>
  <c r="AO744" i="2"/>
  <c r="AP744" i="2" s="1"/>
  <c r="AO742" i="2"/>
  <c r="AP742" i="2" s="1"/>
  <c r="AO740" i="2"/>
  <c r="AP740" i="2" s="1"/>
  <c r="AO738" i="2"/>
  <c r="AP738" i="2" s="1"/>
  <c r="AO736" i="2"/>
  <c r="AP736" i="2" s="1"/>
  <c r="AO734" i="2"/>
  <c r="AP734" i="2" s="1"/>
  <c r="AO732" i="2"/>
  <c r="AP732" i="2" s="1"/>
  <c r="AO730" i="2"/>
  <c r="AP730" i="2" s="1"/>
  <c r="AO728" i="2"/>
  <c r="AP728" i="2" s="1"/>
  <c r="AO726" i="2"/>
  <c r="AP726" i="2" s="1"/>
  <c r="AO724" i="2"/>
  <c r="AP724" i="2" s="1"/>
  <c r="AO722" i="2"/>
  <c r="AP722" i="2" s="1"/>
  <c r="AO720" i="2"/>
  <c r="AP720" i="2" s="1"/>
  <c r="AO718" i="2"/>
  <c r="AP718" i="2" s="1"/>
  <c r="AO716" i="2"/>
  <c r="AP716" i="2" s="1"/>
  <c r="AO714" i="2"/>
  <c r="AP714" i="2" s="1"/>
  <c r="AO712" i="2"/>
  <c r="AP712" i="2" s="1"/>
  <c r="AO710" i="2"/>
  <c r="AP710" i="2" s="1"/>
  <c r="AO708" i="2"/>
  <c r="AP708" i="2" s="1"/>
  <c r="AO706" i="2"/>
  <c r="AP706" i="2" s="1"/>
  <c r="AO704" i="2"/>
  <c r="AP704" i="2" s="1"/>
  <c r="AO702" i="2"/>
  <c r="AP702" i="2" s="1"/>
  <c r="AO700" i="2"/>
  <c r="AP700" i="2" s="1"/>
  <c r="AO698" i="2"/>
  <c r="AP698" i="2" s="1"/>
  <c r="AO696" i="2"/>
  <c r="AP696" i="2" s="1"/>
  <c r="AO694" i="2"/>
  <c r="AP694" i="2" s="1"/>
  <c r="AO692" i="2"/>
  <c r="AP692" i="2" s="1"/>
  <c r="AO690" i="2"/>
  <c r="AP690" i="2" s="1"/>
  <c r="AO688" i="2"/>
  <c r="AP688" i="2" s="1"/>
  <c r="AO686" i="2"/>
  <c r="AP686" i="2" s="1"/>
  <c r="AO684" i="2"/>
  <c r="AP684" i="2" s="1"/>
  <c r="AO682" i="2"/>
  <c r="AP682" i="2" s="1"/>
  <c r="AO680" i="2"/>
  <c r="AP680" i="2" s="1"/>
  <c r="AO678" i="2"/>
  <c r="AP678" i="2" s="1"/>
  <c r="AO676" i="2"/>
  <c r="AP676" i="2" s="1"/>
  <c r="AO674" i="2"/>
  <c r="AP674" i="2" s="1"/>
  <c r="AO802" i="2"/>
  <c r="AP802" i="2" s="1"/>
  <c r="AO798" i="2"/>
  <c r="AP798" i="2" s="1"/>
  <c r="AO794" i="2"/>
  <c r="AP794" i="2" s="1"/>
  <c r="AO808" i="2"/>
  <c r="AP808" i="2" s="1"/>
  <c r="AO806" i="2"/>
  <c r="AP806" i="2" s="1"/>
  <c r="AQ791" i="2"/>
  <c r="AQ789" i="2"/>
  <c r="AQ787" i="2"/>
  <c r="AQ785" i="2"/>
  <c r="AO804" i="2"/>
  <c r="AP804" i="2" s="1"/>
  <c r="AO800" i="2"/>
  <c r="AP800" i="2" s="1"/>
  <c r="AO796" i="2"/>
  <c r="AP796" i="2" s="1"/>
  <c r="AQ587" i="2"/>
  <c r="AO670" i="2"/>
  <c r="AP670" i="2" s="1"/>
  <c r="AO666" i="2"/>
  <c r="AP666" i="2" s="1"/>
  <c r="AO662" i="2"/>
  <c r="AP662" i="2" s="1"/>
  <c r="AO658" i="2"/>
  <c r="AP658" i="2" s="1"/>
  <c r="AO654" i="2"/>
  <c r="AP654" i="2" s="1"/>
  <c r="AO650" i="2"/>
  <c r="AP650" i="2" s="1"/>
  <c r="AO646" i="2"/>
  <c r="AP646" i="2" s="1"/>
  <c r="AO642" i="2"/>
  <c r="AP642" i="2" s="1"/>
  <c r="AO638" i="2"/>
  <c r="AP638" i="2" s="1"/>
  <c r="AO634" i="2"/>
  <c r="AP634" i="2" s="1"/>
  <c r="AO630" i="2"/>
  <c r="AP630" i="2" s="1"/>
  <c r="AO626" i="2"/>
  <c r="AP626" i="2" s="1"/>
  <c r="AO622" i="2"/>
  <c r="AP622" i="2" s="1"/>
  <c r="AO618" i="2"/>
  <c r="AP618" i="2" s="1"/>
  <c r="AO614" i="2"/>
  <c r="AP614" i="2" s="1"/>
  <c r="AO610" i="2"/>
  <c r="AP610" i="2" s="1"/>
  <c r="AO606" i="2"/>
  <c r="AP606" i="2" s="1"/>
  <c r="AO602" i="2"/>
  <c r="AP602" i="2" s="1"/>
  <c r="AO598" i="2"/>
  <c r="AP598" i="2" s="1"/>
  <c r="AO594" i="2"/>
  <c r="AP594" i="2" s="1"/>
  <c r="AO590" i="2"/>
  <c r="AP590" i="2" s="1"/>
  <c r="AO588" i="2"/>
  <c r="AP588" i="2" s="1"/>
  <c r="AO586" i="2"/>
  <c r="AP586" i="2" s="1"/>
  <c r="AO587" i="2"/>
  <c r="AP587" i="2" s="1"/>
  <c r="AO585" i="2"/>
  <c r="AP585" i="2" s="1"/>
  <c r="AQ586" i="2"/>
  <c r="AQ584" i="2"/>
  <c r="AQ583" i="2"/>
  <c r="AQ582" i="2"/>
  <c r="AQ581" i="2"/>
  <c r="AQ580" i="2"/>
  <c r="AQ579" i="2"/>
  <c r="AQ578" i="2"/>
  <c r="AQ577" i="2"/>
  <c r="AQ576" i="2"/>
  <c r="AQ575" i="2"/>
  <c r="AQ574" i="2"/>
  <c r="AQ573" i="2"/>
  <c r="AQ572" i="2"/>
  <c r="AQ571" i="2"/>
  <c r="AO570" i="2"/>
  <c r="AP570" i="2" s="1"/>
  <c r="AQ569" i="2"/>
  <c r="AO568" i="2"/>
  <c r="AP568" i="2" s="1"/>
  <c r="AQ567" i="2"/>
  <c r="AO566" i="2"/>
  <c r="AP566" i="2" s="1"/>
  <c r="AQ565" i="2"/>
  <c r="AO564" i="2"/>
  <c r="AP564" i="2" s="1"/>
  <c r="AQ563" i="2"/>
  <c r="AO562" i="2"/>
  <c r="AP562" i="2" s="1"/>
  <c r="AQ561" i="2"/>
  <c r="AO560" i="2"/>
  <c r="AP560" i="2" s="1"/>
  <c r="AQ559" i="2"/>
  <c r="AO558" i="2"/>
  <c r="AP558" i="2" s="1"/>
  <c r="AQ557" i="2"/>
  <c r="AO556" i="2"/>
  <c r="AP556" i="2" s="1"/>
  <c r="AQ555" i="2"/>
  <c r="AO554" i="2"/>
  <c r="AP554" i="2" s="1"/>
  <c r="AQ553" i="2"/>
  <c r="AO552" i="2"/>
  <c r="AP552" i="2" s="1"/>
  <c r="AQ551" i="2"/>
  <c r="AQ585" i="2"/>
  <c r="AO578" i="2"/>
  <c r="AP578" i="2" s="1"/>
  <c r="AO577" i="2"/>
  <c r="AP577" i="2" s="1"/>
  <c r="AO584" i="2"/>
  <c r="AP584" i="2" s="1"/>
  <c r="AO583" i="2"/>
  <c r="AP583" i="2" s="1"/>
  <c r="AO576" i="2"/>
  <c r="AP576" i="2" s="1"/>
  <c r="AO575" i="2"/>
  <c r="AP575" i="2" s="1"/>
  <c r="AQ428" i="2"/>
  <c r="AQ426" i="2"/>
  <c r="AQ424" i="2"/>
  <c r="AQ422" i="2"/>
  <c r="AQ420" i="2"/>
  <c r="AQ418" i="2"/>
  <c r="AQ416" i="2"/>
  <c r="AQ414" i="2"/>
  <c r="AQ412" i="2"/>
  <c r="AQ410" i="2"/>
  <c r="AQ408" i="2"/>
  <c r="AQ406" i="2"/>
  <c r="AQ404" i="2"/>
  <c r="AQ402" i="2"/>
  <c r="AQ400" i="2"/>
  <c r="AQ398" i="2"/>
  <c r="AQ396" i="2"/>
  <c r="AQ394" i="2"/>
  <c r="AQ392" i="2"/>
  <c r="AQ390" i="2"/>
  <c r="AQ388" i="2"/>
  <c r="AQ386" i="2"/>
  <c r="AO582" i="2"/>
  <c r="AP582" i="2" s="1"/>
  <c r="AO581" i="2"/>
  <c r="AP581" i="2" s="1"/>
  <c r="AO574" i="2"/>
  <c r="AP574" i="2" s="1"/>
  <c r="AO573" i="2"/>
  <c r="AP573" i="2" s="1"/>
  <c r="AO571" i="2"/>
  <c r="AP571" i="2" s="1"/>
  <c r="AO569" i="2"/>
  <c r="AP569" i="2" s="1"/>
  <c r="AO567" i="2"/>
  <c r="AP567" i="2" s="1"/>
  <c r="AO565" i="2"/>
  <c r="AP565" i="2" s="1"/>
  <c r="AO563" i="2"/>
  <c r="AP563" i="2" s="1"/>
  <c r="AO561" i="2"/>
  <c r="AP561" i="2" s="1"/>
  <c r="AO559" i="2"/>
  <c r="AP559" i="2" s="1"/>
  <c r="AO557" i="2"/>
  <c r="AP557" i="2" s="1"/>
  <c r="AO555" i="2"/>
  <c r="AP555" i="2" s="1"/>
  <c r="AO553" i="2"/>
  <c r="AP553" i="2" s="1"/>
  <c r="AO551" i="2"/>
  <c r="AP551" i="2" s="1"/>
  <c r="AO580" i="2"/>
  <c r="AP580" i="2" s="1"/>
  <c r="AO579" i="2"/>
  <c r="AP579" i="2" s="1"/>
  <c r="AO572" i="2"/>
  <c r="AP572" i="2" s="1"/>
  <c r="AQ570" i="2"/>
  <c r="AQ568" i="2"/>
  <c r="AQ566" i="2"/>
  <c r="AQ564" i="2"/>
  <c r="AQ562" i="2"/>
  <c r="AQ560" i="2"/>
  <c r="AQ558" i="2"/>
  <c r="AQ556" i="2"/>
  <c r="AQ554" i="2"/>
  <c r="AQ552" i="2"/>
  <c r="AO428" i="2"/>
  <c r="AP428" i="2" s="1"/>
  <c r="AO426" i="2"/>
  <c r="AP426" i="2" s="1"/>
  <c r="AO424" i="2"/>
  <c r="AP424" i="2" s="1"/>
  <c r="AO422" i="2"/>
  <c r="AP422" i="2" s="1"/>
  <c r="AO420" i="2"/>
  <c r="AP420" i="2" s="1"/>
  <c r="AO418" i="2"/>
  <c r="AP418" i="2" s="1"/>
  <c r="AO416" i="2"/>
  <c r="AP416" i="2" s="1"/>
  <c r="AO414" i="2"/>
  <c r="AP414" i="2" s="1"/>
  <c r="AO412" i="2"/>
  <c r="AP412" i="2" s="1"/>
  <c r="AO410" i="2"/>
  <c r="AP410" i="2" s="1"/>
  <c r="AO408" i="2"/>
  <c r="AP408" i="2" s="1"/>
  <c r="AO406" i="2"/>
  <c r="AP406" i="2" s="1"/>
  <c r="AO404" i="2"/>
  <c r="AP404" i="2" s="1"/>
  <c r="AO402" i="2"/>
  <c r="AP402" i="2" s="1"/>
  <c r="AO400" i="2"/>
  <c r="AP400" i="2" s="1"/>
  <c r="AO398" i="2"/>
  <c r="AP398" i="2" s="1"/>
  <c r="AO396" i="2"/>
  <c r="AP396" i="2" s="1"/>
  <c r="AO394" i="2"/>
  <c r="AP394" i="2" s="1"/>
  <c r="AO392" i="2"/>
  <c r="AP392" i="2" s="1"/>
  <c r="AO390" i="2"/>
  <c r="AP390" i="2" s="1"/>
  <c r="AO388" i="2"/>
  <c r="AP388" i="2" s="1"/>
  <c r="AO386" i="2"/>
  <c r="AP386" i="2" s="1"/>
  <c r="AO384" i="2"/>
  <c r="AP384" i="2" s="1"/>
  <c r="AO382" i="2"/>
  <c r="AP382" i="2" s="1"/>
  <c r="AO380" i="2"/>
  <c r="AP380" i="2" s="1"/>
  <c r="AO378" i="2"/>
  <c r="AP378" i="2" s="1"/>
  <c r="AO376" i="2"/>
  <c r="AP376" i="2" s="1"/>
  <c r="AO374" i="2"/>
  <c r="AP374" i="2" s="1"/>
  <c r="AO372" i="2"/>
  <c r="AP372" i="2" s="1"/>
  <c r="AO370" i="2"/>
  <c r="AP370" i="2" s="1"/>
  <c r="AO368" i="2"/>
  <c r="AP368" i="2" s="1"/>
  <c r="AO366" i="2"/>
  <c r="AP366" i="2" s="1"/>
  <c r="AO364" i="2"/>
  <c r="AP364" i="2" s="1"/>
  <c r="AO362" i="2"/>
  <c r="AP362" i="2" s="1"/>
  <c r="AO360" i="2"/>
  <c r="AP360" i="2" s="1"/>
  <c r="AO358" i="2"/>
  <c r="AP358" i="2" s="1"/>
  <c r="AO356" i="2"/>
  <c r="AP356" i="2" s="1"/>
  <c r="AO354" i="2"/>
  <c r="AP354" i="2" s="1"/>
  <c r="AO352" i="2"/>
  <c r="AP352" i="2" s="1"/>
  <c r="AO350" i="2"/>
  <c r="AP350" i="2" s="1"/>
  <c r="AO348" i="2"/>
  <c r="AP348" i="2" s="1"/>
  <c r="AO346" i="2"/>
  <c r="AP346" i="2" s="1"/>
  <c r="AO344" i="2"/>
  <c r="AP344" i="2" s="1"/>
  <c r="AO342" i="2"/>
  <c r="AP342" i="2" s="1"/>
  <c r="AO340" i="2"/>
  <c r="AP340" i="2" s="1"/>
  <c r="AO338" i="2"/>
  <c r="AP338" i="2" s="1"/>
  <c r="AO336" i="2"/>
  <c r="AP336" i="2" s="1"/>
  <c r="AO334" i="2"/>
  <c r="AP334" i="2" s="1"/>
  <c r="AO332" i="2"/>
  <c r="AP332" i="2" s="1"/>
  <c r="AO330" i="2"/>
  <c r="AP330" i="2" s="1"/>
  <c r="AO328" i="2"/>
  <c r="AP328" i="2" s="1"/>
  <c r="AO326" i="2"/>
  <c r="AP326" i="2" s="1"/>
  <c r="AO324" i="2"/>
  <c r="AP324" i="2" s="1"/>
  <c r="AO322" i="2"/>
  <c r="AP322" i="2" s="1"/>
  <c r="AO320" i="2"/>
  <c r="AP320" i="2" s="1"/>
  <c r="AO318" i="2"/>
  <c r="AP318" i="2" s="1"/>
  <c r="AO85" i="2"/>
  <c r="AP85" i="2" s="1"/>
  <c r="AQ79" i="2"/>
  <c r="AO77" i="2"/>
  <c r="AP77" i="2" s="1"/>
  <c r="AQ75" i="2"/>
  <c r="AO69" i="2"/>
  <c r="AP69" i="2" s="1"/>
  <c r="AQ63" i="2"/>
  <c r="AO61" i="2"/>
  <c r="AP61" i="2" s="1"/>
  <c r="AQ59" i="2"/>
  <c r="AQ56" i="2"/>
  <c r="AQ53" i="2"/>
  <c r="AO51" i="2"/>
  <c r="AP51" i="2" s="1"/>
  <c r="AQ49" i="2"/>
  <c r="AO47" i="2"/>
  <c r="AP47" i="2" s="1"/>
  <c r="AQ384" i="2"/>
  <c r="AQ382" i="2"/>
  <c r="AQ380" i="2"/>
  <c r="AQ378" i="2"/>
  <c r="AQ376" i="2"/>
  <c r="AQ374" i="2"/>
  <c r="AQ372" i="2"/>
  <c r="AQ370" i="2"/>
  <c r="AQ368" i="2"/>
  <c r="AQ366" i="2"/>
  <c r="AQ364" i="2"/>
  <c r="AQ362" i="2"/>
  <c r="AQ360" i="2"/>
  <c r="AQ358" i="2"/>
  <c r="AQ356" i="2"/>
  <c r="AQ354" i="2"/>
  <c r="AQ352" i="2"/>
  <c r="AQ350" i="2"/>
  <c r="AQ348" i="2"/>
  <c r="AQ346" i="2"/>
  <c r="AQ344" i="2"/>
  <c r="AQ342" i="2"/>
  <c r="AQ340" i="2"/>
  <c r="AQ338" i="2"/>
  <c r="AQ336" i="2"/>
  <c r="AQ334" i="2"/>
  <c r="AQ332" i="2"/>
  <c r="AQ330" i="2"/>
  <c r="AQ328" i="2"/>
  <c r="AQ326" i="2"/>
  <c r="AQ324" i="2"/>
  <c r="AQ322" i="2"/>
  <c r="AQ320" i="2"/>
  <c r="AQ318" i="2"/>
  <c r="U7" i="2"/>
  <c r="AI11" i="2" s="1"/>
  <c r="AJ11" i="2" s="1"/>
  <c r="AO11" i="2" s="1"/>
  <c r="AO7" i="2"/>
  <c r="AP7" i="2" s="1"/>
  <c r="U8" i="2"/>
  <c r="AI12" i="2" s="1"/>
  <c r="AJ12" i="2" s="1"/>
  <c r="AO12" i="2" s="1"/>
  <c r="AO8" i="2"/>
  <c r="AP8" i="2" s="1"/>
  <c r="AQ12" i="2"/>
  <c r="U14" i="2"/>
  <c r="AI19" i="2" s="1"/>
  <c r="AJ19" i="2" s="1"/>
  <c r="AO19" i="2" s="1"/>
  <c r="U15" i="2"/>
  <c r="AI21" i="2" s="1"/>
  <c r="AJ21" i="2" s="1"/>
  <c r="AO16" i="2"/>
  <c r="U22" i="2"/>
  <c r="AI33" i="2" s="1"/>
  <c r="AJ33" i="2" s="1"/>
  <c r="AQ33" i="2" s="1"/>
  <c r="AO22" i="2"/>
  <c r="AP22" i="2" s="1"/>
  <c r="U23" i="2"/>
  <c r="AI34" i="2" s="1"/>
  <c r="AJ34" i="2" s="1"/>
  <c r="S26" i="2"/>
  <c r="AF24" i="2" s="1"/>
  <c r="AG24" i="2" s="1"/>
  <c r="AO24" i="2" s="1"/>
  <c r="AO26" i="2"/>
  <c r="AP26" i="2" s="1"/>
  <c r="U28" i="2"/>
  <c r="AI35" i="2"/>
  <c r="AJ35" i="2" s="1"/>
  <c r="AQ35" i="2" s="1"/>
  <c r="AO35" i="2"/>
  <c r="AP35" i="2" s="1"/>
  <c r="AI37" i="2"/>
  <c r="AJ37" i="2" s="1"/>
  <c r="AQ37" i="2" s="1"/>
  <c r="AO37" i="2"/>
  <c r="AP37" i="2" s="1"/>
  <c r="AI38" i="2"/>
  <c r="AJ38" i="2" s="1"/>
  <c r="AQ38" i="2" s="1"/>
  <c r="AQ40" i="2"/>
  <c r="AF43" i="2"/>
  <c r="AG43" i="2" s="1"/>
  <c r="AQ43" i="2" s="1"/>
  <c r="U45" i="2"/>
  <c r="AI39" i="2" s="1"/>
  <c r="AJ39" i="2" s="1"/>
  <c r="AO39" i="2" s="1"/>
  <c r="AF46" i="2"/>
  <c r="AG46" i="2" s="1"/>
  <c r="AO50" i="2"/>
  <c r="AP50" i="2" s="1"/>
  <c r="AI52" i="2"/>
  <c r="AJ52" i="2" s="1"/>
  <c r="AQ52" i="2" s="1"/>
  <c r="AF57" i="2"/>
  <c r="AG57" i="2" s="1"/>
  <c r="AO60" i="2"/>
  <c r="AP60" i="2" s="1"/>
  <c r="AO66" i="2"/>
  <c r="AP66" i="2" s="1"/>
  <c r="AI71" i="2"/>
  <c r="AJ71" i="2" s="1"/>
  <c r="AQ71" i="2" s="1"/>
  <c r="AO71" i="2"/>
  <c r="AP71" i="2" s="1"/>
  <c r="AQ72" i="2"/>
  <c r="AF73" i="2"/>
  <c r="AG73" i="2" s="1"/>
  <c r="AO76" i="2"/>
  <c r="AP76" i="2" s="1"/>
  <c r="AO82" i="2"/>
  <c r="AP82" i="2" s="1"/>
  <c r="AI87" i="2"/>
  <c r="AJ87" i="2" s="1"/>
  <c r="AO87" i="2" s="1"/>
  <c r="AP87" i="2" s="1"/>
  <c r="AO88" i="2"/>
  <c r="AP88" i="2" s="1"/>
  <c r="AQ90" i="2"/>
  <c r="AF95" i="2"/>
  <c r="AG95" i="2" s="1"/>
  <c r="AQ95" i="2" s="1"/>
  <c r="AI95" i="2"/>
  <c r="AJ95" i="2" s="1"/>
  <c r="AO96" i="2"/>
  <c r="AP96" i="2" s="1"/>
  <c r="AQ98" i="2"/>
  <c r="AF103" i="2"/>
  <c r="AG103" i="2" s="1"/>
  <c r="AI103" i="2"/>
  <c r="AJ103" i="2" s="1"/>
  <c r="AO104" i="2"/>
  <c r="AP104" i="2" s="1"/>
  <c r="AQ106" i="2"/>
  <c r="AF107" i="2"/>
  <c r="AG107" i="2" s="1"/>
  <c r="AO107" i="2" s="1"/>
  <c r="AP107" i="2" s="1"/>
  <c r="AI107" i="2"/>
  <c r="AJ107" i="2" s="1"/>
  <c r="AO111" i="2"/>
  <c r="AP111" i="2" s="1"/>
  <c r="AO115" i="2"/>
  <c r="AP115" i="2" s="1"/>
  <c r="AO119" i="2"/>
  <c r="AP119" i="2" s="1"/>
  <c r="AO70" i="2"/>
  <c r="AP70" i="2" s="1"/>
  <c r="AQ85" i="2"/>
  <c r="AO86" i="2"/>
  <c r="AP86" i="2" s="1"/>
  <c r="AQ88" i="2"/>
  <c r="AI93" i="2"/>
  <c r="AJ93" i="2" s="1"/>
  <c r="AF93" i="2"/>
  <c r="AG93" i="2" s="1"/>
  <c r="AO93" i="2" s="1"/>
  <c r="AP93" i="2" s="1"/>
  <c r="AO94" i="2"/>
  <c r="AP94" i="2" s="1"/>
  <c r="AQ96" i="2"/>
  <c r="AI101" i="2"/>
  <c r="AJ101" i="2" s="1"/>
  <c r="AF101" i="2"/>
  <c r="AG101" i="2" s="1"/>
  <c r="AO102" i="2"/>
  <c r="AP102" i="2" s="1"/>
  <c r="AQ104" i="2"/>
  <c r="AO108" i="2"/>
  <c r="AP108" i="2" s="1"/>
  <c r="AQ111" i="2"/>
  <c r="AI112" i="2"/>
  <c r="AJ112" i="2" s="1"/>
  <c r="AF112" i="2"/>
  <c r="AG112" i="2" s="1"/>
  <c r="AO112" i="2" s="1"/>
  <c r="AP112" i="2" s="1"/>
  <c r="AQ115" i="2"/>
  <c r="AI116" i="2"/>
  <c r="AJ116" i="2" s="1"/>
  <c r="AF116" i="2"/>
  <c r="AG116" i="2" s="1"/>
  <c r="AQ116" i="2" s="1"/>
  <c r="AQ119" i="2"/>
  <c r="AI120" i="2"/>
  <c r="AJ120" i="2" s="1"/>
  <c r="AF120" i="2"/>
  <c r="AG120" i="2" s="1"/>
  <c r="AO120" i="2" s="1"/>
  <c r="AP120" i="2" s="1"/>
  <c r="AI122" i="2"/>
  <c r="AJ122" i="2" s="1"/>
  <c r="AF122" i="2"/>
  <c r="AG122" i="2" s="1"/>
  <c r="AI124" i="2"/>
  <c r="AJ124" i="2" s="1"/>
  <c r="AF124" i="2"/>
  <c r="AG124" i="2" s="1"/>
  <c r="AO124" i="2" s="1"/>
  <c r="AP124" i="2" s="1"/>
  <c r="AI126" i="2"/>
  <c r="AJ126" i="2" s="1"/>
  <c r="AF126" i="2"/>
  <c r="AG126" i="2" s="1"/>
  <c r="AF129" i="2"/>
  <c r="AG129" i="2" s="1"/>
  <c r="AI129" i="2"/>
  <c r="AJ129" i="2" s="1"/>
  <c r="AF131" i="2"/>
  <c r="AG131" i="2" s="1"/>
  <c r="AQ131" i="2" s="1"/>
  <c r="AI131" i="2"/>
  <c r="AJ131" i="2" s="1"/>
  <c r="AF133" i="2"/>
  <c r="AG133" i="2" s="1"/>
  <c r="AI133" i="2"/>
  <c r="AJ133" i="2" s="1"/>
  <c r="AF135" i="2"/>
  <c r="AG135" i="2" s="1"/>
  <c r="AQ135" i="2" s="1"/>
  <c r="AI135" i="2"/>
  <c r="AJ135" i="2" s="1"/>
  <c r="AF137" i="2"/>
  <c r="AG137" i="2" s="1"/>
  <c r="AI137" i="2"/>
  <c r="AJ137" i="2" s="1"/>
  <c r="AF139" i="2"/>
  <c r="AG139" i="2" s="1"/>
  <c r="AQ139" i="2" s="1"/>
  <c r="AI139" i="2"/>
  <c r="AJ139" i="2" s="1"/>
  <c r="AF141" i="2"/>
  <c r="AG141" i="2" s="1"/>
  <c r="AI141" i="2"/>
  <c r="AJ141" i="2" s="1"/>
  <c r="AF143" i="2"/>
  <c r="AG143" i="2" s="1"/>
  <c r="AQ143" i="2" s="1"/>
  <c r="AI143" i="2"/>
  <c r="AJ143" i="2" s="1"/>
  <c r="AF145" i="2"/>
  <c r="AG145" i="2" s="1"/>
  <c r="AI145" i="2"/>
  <c r="AJ145" i="2" s="1"/>
  <c r="AF147" i="2"/>
  <c r="AG147" i="2" s="1"/>
  <c r="AQ147" i="2" s="1"/>
  <c r="AI147" i="2"/>
  <c r="AJ147" i="2" s="1"/>
  <c r="AF149" i="2"/>
  <c r="AG149" i="2" s="1"/>
  <c r="AI149" i="2"/>
  <c r="AJ149" i="2" s="1"/>
  <c r="AF151" i="2"/>
  <c r="AG151" i="2" s="1"/>
  <c r="AQ151" i="2" s="1"/>
  <c r="AI151" i="2"/>
  <c r="AJ151" i="2" s="1"/>
  <c r="AF153" i="2"/>
  <c r="AG153" i="2" s="1"/>
  <c r="AI153" i="2"/>
  <c r="AJ153" i="2" s="1"/>
  <c r="AF155" i="2"/>
  <c r="AG155" i="2" s="1"/>
  <c r="AQ155" i="2" s="1"/>
  <c r="AI155" i="2"/>
  <c r="AJ155" i="2" s="1"/>
  <c r="AF157" i="2"/>
  <c r="AG157" i="2" s="1"/>
  <c r="AI157" i="2"/>
  <c r="AJ157" i="2" s="1"/>
  <c r="AF159" i="2"/>
  <c r="AG159" i="2" s="1"/>
  <c r="AQ159" i="2" s="1"/>
  <c r="AI159" i="2"/>
  <c r="AJ159" i="2" s="1"/>
  <c r="AF161" i="2"/>
  <c r="AG161" i="2" s="1"/>
  <c r="AI161" i="2"/>
  <c r="AJ161" i="2" s="1"/>
  <c r="AF163" i="2"/>
  <c r="AG163" i="2" s="1"/>
  <c r="AQ163" i="2" s="1"/>
  <c r="AI163" i="2"/>
  <c r="AJ163" i="2" s="1"/>
  <c r="AF165" i="2"/>
  <c r="AG165" i="2" s="1"/>
  <c r="AI165" i="2"/>
  <c r="AJ165" i="2" s="1"/>
  <c r="AF167" i="2"/>
  <c r="AG167" i="2" s="1"/>
  <c r="AQ167" i="2" s="1"/>
  <c r="AI167" i="2"/>
  <c r="AJ167" i="2" s="1"/>
  <c r="AF169" i="2"/>
  <c r="AG169" i="2" s="1"/>
  <c r="AI169" i="2"/>
  <c r="AJ169" i="2" s="1"/>
  <c r="AF171" i="2"/>
  <c r="AG171" i="2" s="1"/>
  <c r="AQ171" i="2" s="1"/>
  <c r="AI171" i="2"/>
  <c r="AJ171" i="2" s="1"/>
  <c r="AF173" i="2"/>
  <c r="AG173" i="2" s="1"/>
  <c r="AI173" i="2"/>
  <c r="AJ173" i="2" s="1"/>
  <c r="AF175" i="2"/>
  <c r="AG175" i="2" s="1"/>
  <c r="AQ175" i="2" s="1"/>
  <c r="AI175" i="2"/>
  <c r="AJ175" i="2" s="1"/>
  <c r="AF177" i="2"/>
  <c r="AG177" i="2" s="1"/>
  <c r="AI177" i="2"/>
  <c r="AJ177" i="2" s="1"/>
  <c r="AF179" i="2"/>
  <c r="AG179" i="2" s="1"/>
  <c r="AQ179" i="2" s="1"/>
  <c r="AI179" i="2"/>
  <c r="AJ179" i="2" s="1"/>
  <c r="AF181" i="2"/>
  <c r="AG181" i="2" s="1"/>
  <c r="AI181" i="2"/>
  <c r="AJ181" i="2" s="1"/>
  <c r="AF183" i="2"/>
  <c r="AG183" i="2" s="1"/>
  <c r="AQ183" i="2" s="1"/>
  <c r="AI183" i="2"/>
  <c r="AJ183" i="2" s="1"/>
  <c r="AF185" i="2"/>
  <c r="AG185" i="2" s="1"/>
  <c r="AI185" i="2"/>
  <c r="AJ185" i="2" s="1"/>
  <c r="AF187" i="2"/>
  <c r="AG187" i="2" s="1"/>
  <c r="AQ187" i="2" s="1"/>
  <c r="AI187" i="2"/>
  <c r="AJ187" i="2" s="1"/>
  <c r="AF189" i="2"/>
  <c r="AG189" i="2" s="1"/>
  <c r="AI189" i="2"/>
  <c r="AJ189" i="2" s="1"/>
  <c r="AF191" i="2"/>
  <c r="AG191" i="2" s="1"/>
  <c r="AQ191" i="2" s="1"/>
  <c r="AI191" i="2"/>
  <c r="AJ191" i="2" s="1"/>
  <c r="AF193" i="2"/>
  <c r="AG193" i="2" s="1"/>
  <c r="AI193" i="2"/>
  <c r="AJ193" i="2" s="1"/>
  <c r="AF195" i="2"/>
  <c r="AG195" i="2" s="1"/>
  <c r="AQ195" i="2" s="1"/>
  <c r="AI195" i="2"/>
  <c r="AJ195" i="2" s="1"/>
  <c r="AF197" i="2"/>
  <c r="AG197" i="2" s="1"/>
  <c r="AI197" i="2"/>
  <c r="AJ197" i="2" s="1"/>
  <c r="AF199" i="2"/>
  <c r="AG199" i="2" s="1"/>
  <c r="AQ199" i="2" s="1"/>
  <c r="AI199" i="2"/>
  <c r="AJ199" i="2" s="1"/>
  <c r="AF201" i="2"/>
  <c r="AG201" i="2" s="1"/>
  <c r="AI201" i="2"/>
  <c r="AJ201" i="2" s="1"/>
  <c r="AF203" i="2"/>
  <c r="AG203" i="2" s="1"/>
  <c r="AQ203" i="2" s="1"/>
  <c r="AI203" i="2"/>
  <c r="AJ203" i="2" s="1"/>
  <c r="AF205" i="2"/>
  <c r="AG205" i="2" s="1"/>
  <c r="AI205" i="2"/>
  <c r="AJ205" i="2" s="1"/>
  <c r="AF207" i="2"/>
  <c r="AG207" i="2" s="1"/>
  <c r="AQ207" i="2" s="1"/>
  <c r="AI207" i="2"/>
  <c r="AJ207" i="2" s="1"/>
  <c r="AF209" i="2"/>
  <c r="AG209" i="2" s="1"/>
  <c r="AI209" i="2"/>
  <c r="AJ209" i="2" s="1"/>
  <c r="AF211" i="2"/>
  <c r="AG211" i="2" s="1"/>
  <c r="AQ211" i="2" s="1"/>
  <c r="AI211" i="2"/>
  <c r="AJ211" i="2" s="1"/>
  <c r="AF213" i="2"/>
  <c r="AG213" i="2" s="1"/>
  <c r="AI213" i="2"/>
  <c r="AJ213" i="2" s="1"/>
  <c r="AF215" i="2"/>
  <c r="AG215" i="2" s="1"/>
  <c r="AQ215" i="2" s="1"/>
  <c r="AI215" i="2"/>
  <c r="AJ215" i="2" s="1"/>
  <c r="AF217" i="2"/>
  <c r="AG217" i="2" s="1"/>
  <c r="AI217" i="2"/>
  <c r="AJ217" i="2" s="1"/>
  <c r="AF219" i="2"/>
  <c r="AG219" i="2" s="1"/>
  <c r="AQ219" i="2" s="1"/>
  <c r="AI219" i="2"/>
  <c r="AJ219" i="2" s="1"/>
  <c r="AF221" i="2"/>
  <c r="AG221" i="2" s="1"/>
  <c r="AI221" i="2"/>
  <c r="AJ221" i="2" s="1"/>
  <c r="AF223" i="2"/>
  <c r="AG223" i="2" s="1"/>
  <c r="AQ223" i="2" s="1"/>
  <c r="AI223" i="2"/>
  <c r="AJ223" i="2" s="1"/>
  <c r="AF225" i="2"/>
  <c r="AG225" i="2" s="1"/>
  <c r="AI225" i="2"/>
  <c r="AJ225" i="2" s="1"/>
  <c r="AF227" i="2"/>
  <c r="AG227" i="2" s="1"/>
  <c r="AO227" i="2" s="1"/>
  <c r="AP227" i="2" s="1"/>
  <c r="AI227" i="2"/>
  <c r="AJ227" i="2" s="1"/>
  <c r="AF229" i="2"/>
  <c r="AG229" i="2" s="1"/>
  <c r="AI229" i="2"/>
  <c r="AJ229" i="2" s="1"/>
  <c r="AF231" i="2"/>
  <c r="AG231" i="2" s="1"/>
  <c r="AQ231" i="2" s="1"/>
  <c r="AI231" i="2"/>
  <c r="AJ231" i="2" s="1"/>
  <c r="AF233" i="2"/>
  <c r="AG233" i="2" s="1"/>
  <c r="AI233" i="2"/>
  <c r="AJ233" i="2" s="1"/>
  <c r="AF235" i="2"/>
  <c r="AG235" i="2" s="1"/>
  <c r="AO235" i="2" s="1"/>
  <c r="AP235" i="2" s="1"/>
  <c r="AI235" i="2"/>
  <c r="AJ235" i="2" s="1"/>
  <c r="AF237" i="2"/>
  <c r="AG237" i="2" s="1"/>
  <c r="AI237" i="2"/>
  <c r="AJ237" i="2" s="1"/>
  <c r="AF239" i="2"/>
  <c r="AG239" i="2" s="1"/>
  <c r="AQ239" i="2" s="1"/>
  <c r="AI239" i="2"/>
  <c r="AJ239" i="2" s="1"/>
  <c r="AF241" i="2"/>
  <c r="AG241" i="2" s="1"/>
  <c r="AI241" i="2"/>
  <c r="AJ241" i="2" s="1"/>
  <c r="AF243" i="2"/>
  <c r="AG243" i="2" s="1"/>
  <c r="AO243" i="2" s="1"/>
  <c r="AP243" i="2" s="1"/>
  <c r="AI243" i="2"/>
  <c r="AJ243" i="2" s="1"/>
  <c r="AF245" i="2"/>
  <c r="AG245" i="2" s="1"/>
  <c r="AI245" i="2"/>
  <c r="AJ245" i="2" s="1"/>
  <c r="AF247" i="2"/>
  <c r="AG247" i="2" s="1"/>
  <c r="AQ247" i="2" s="1"/>
  <c r="AI247" i="2"/>
  <c r="AJ247" i="2" s="1"/>
  <c r="AF249" i="2"/>
  <c r="AG249" i="2" s="1"/>
  <c r="AI249" i="2"/>
  <c r="AJ249" i="2" s="1"/>
  <c r="AF251" i="2"/>
  <c r="AG251" i="2" s="1"/>
  <c r="AO251" i="2" s="1"/>
  <c r="AP251" i="2" s="1"/>
  <c r="AI251" i="2"/>
  <c r="AJ251" i="2" s="1"/>
  <c r="AF253" i="2"/>
  <c r="AG253" i="2" s="1"/>
  <c r="AI253" i="2"/>
  <c r="AJ253" i="2" s="1"/>
  <c r="AF255" i="2"/>
  <c r="AG255" i="2" s="1"/>
  <c r="AQ255" i="2" s="1"/>
  <c r="AI255" i="2"/>
  <c r="AJ255" i="2" s="1"/>
  <c r="AF257" i="2"/>
  <c r="AG257" i="2" s="1"/>
  <c r="AI257" i="2"/>
  <c r="AJ257" i="2" s="1"/>
  <c r="AF259" i="2"/>
  <c r="AG259" i="2" s="1"/>
  <c r="AO259" i="2" s="1"/>
  <c r="AP259" i="2" s="1"/>
  <c r="AI259" i="2"/>
  <c r="AJ259" i="2" s="1"/>
  <c r="AF261" i="2"/>
  <c r="AG261" i="2" s="1"/>
  <c r="AI261" i="2"/>
  <c r="AJ261" i="2" s="1"/>
  <c r="AF263" i="2"/>
  <c r="AG263" i="2" s="1"/>
  <c r="AQ263" i="2" s="1"/>
  <c r="AI263" i="2"/>
  <c r="AJ263" i="2" s="1"/>
  <c r="AF265" i="2"/>
  <c r="AG265" i="2" s="1"/>
  <c r="AI265" i="2"/>
  <c r="AJ265" i="2" s="1"/>
  <c r="AF267" i="2"/>
  <c r="AG267" i="2" s="1"/>
  <c r="AO267" i="2" s="1"/>
  <c r="AP267" i="2" s="1"/>
  <c r="AI267" i="2"/>
  <c r="AJ267" i="2" s="1"/>
  <c r="AF269" i="2"/>
  <c r="AG269" i="2" s="1"/>
  <c r="AI269" i="2"/>
  <c r="AJ269" i="2" s="1"/>
  <c r="AF271" i="2"/>
  <c r="AG271" i="2" s="1"/>
  <c r="AQ271" i="2" s="1"/>
  <c r="AI271" i="2"/>
  <c r="AJ271" i="2" s="1"/>
  <c r="AF273" i="2"/>
  <c r="AG273" i="2" s="1"/>
  <c r="AI273" i="2"/>
  <c r="AJ273" i="2" s="1"/>
  <c r="AF275" i="2"/>
  <c r="AG275" i="2" s="1"/>
  <c r="AO275" i="2" s="1"/>
  <c r="AP275" i="2" s="1"/>
  <c r="AI275" i="2"/>
  <c r="AJ275" i="2" s="1"/>
  <c r="AF277" i="2"/>
  <c r="AG277" i="2" s="1"/>
  <c r="AI277" i="2"/>
  <c r="AJ277" i="2" s="1"/>
  <c r="AF279" i="2"/>
  <c r="AG279" i="2" s="1"/>
  <c r="AQ279" i="2" s="1"/>
  <c r="AI279" i="2"/>
  <c r="AJ279" i="2" s="1"/>
  <c r="AF281" i="2"/>
  <c r="AG281" i="2" s="1"/>
  <c r="AI281" i="2"/>
  <c r="AJ281" i="2" s="1"/>
  <c r="AF283" i="2"/>
  <c r="AG283" i="2" s="1"/>
  <c r="AO283" i="2" s="1"/>
  <c r="AP283" i="2" s="1"/>
  <c r="AI283" i="2"/>
  <c r="AJ283" i="2" s="1"/>
  <c r="AF285" i="2"/>
  <c r="AG285" i="2" s="1"/>
  <c r="AI285" i="2"/>
  <c r="AJ285" i="2" s="1"/>
  <c r="AF287" i="2"/>
  <c r="AG287" i="2" s="1"/>
  <c r="AQ287" i="2" s="1"/>
  <c r="AI287" i="2"/>
  <c r="AJ287" i="2" s="1"/>
  <c r="AF289" i="2"/>
  <c r="AG289" i="2" s="1"/>
  <c r="AI289" i="2"/>
  <c r="AJ289" i="2" s="1"/>
  <c r="AF291" i="2"/>
  <c r="AG291" i="2" s="1"/>
  <c r="AO291" i="2" s="1"/>
  <c r="AP291" i="2" s="1"/>
  <c r="AI291" i="2"/>
  <c r="AJ291" i="2" s="1"/>
  <c r="AF293" i="2"/>
  <c r="AG293" i="2" s="1"/>
  <c r="AI293" i="2"/>
  <c r="AJ293" i="2" s="1"/>
  <c r="AF295" i="2"/>
  <c r="AG295" i="2" s="1"/>
  <c r="AQ295" i="2" s="1"/>
  <c r="AI295" i="2"/>
  <c r="AJ295" i="2" s="1"/>
  <c r="AF297" i="2"/>
  <c r="AG297" i="2" s="1"/>
  <c r="AI297" i="2"/>
  <c r="AJ297" i="2" s="1"/>
  <c r="AF299" i="2"/>
  <c r="AG299" i="2" s="1"/>
  <c r="AO299" i="2" s="1"/>
  <c r="AP299" i="2" s="1"/>
  <c r="AI299" i="2"/>
  <c r="AJ299" i="2" s="1"/>
  <c r="AF301" i="2"/>
  <c r="AG301" i="2" s="1"/>
  <c r="AI301" i="2"/>
  <c r="AJ301" i="2" s="1"/>
  <c r="AF303" i="2"/>
  <c r="AG303" i="2" s="1"/>
  <c r="AQ303" i="2" s="1"/>
  <c r="AI303" i="2"/>
  <c r="AJ303" i="2" s="1"/>
  <c r="AF305" i="2"/>
  <c r="AG305" i="2" s="1"/>
  <c r="AI305" i="2"/>
  <c r="AJ305" i="2" s="1"/>
  <c r="AM5" i="2"/>
  <c r="AM6" i="2" s="1"/>
  <c r="AM7" i="2" s="1"/>
  <c r="S21" i="2"/>
  <c r="AF32" i="2" s="1"/>
  <c r="AG32" i="2" s="1"/>
  <c r="G71" i="2" s="1"/>
  <c r="U10" i="2"/>
  <c r="AI14" i="2" s="1"/>
  <c r="AJ14" i="2" s="1"/>
  <c r="S18" i="2"/>
  <c r="AF28" i="2" s="1"/>
  <c r="AG28" i="2" s="1"/>
  <c r="AO28" i="2" s="1"/>
  <c r="S19" i="2"/>
  <c r="AF29" i="2" s="1"/>
  <c r="AG29" i="2" s="1"/>
  <c r="U30" i="2"/>
  <c r="AI20" i="2" s="1"/>
  <c r="AJ20" i="2" s="1"/>
  <c r="AQ20" i="2" s="1"/>
  <c r="S31" i="2"/>
  <c r="S32" i="2"/>
  <c r="AO43" i="2"/>
  <c r="AP43" i="2" s="1"/>
  <c r="AO44" i="2"/>
  <c r="AP44" i="2" s="1"/>
  <c r="AI45" i="2"/>
  <c r="AJ45" i="2" s="1"/>
  <c r="AO45" i="2" s="1"/>
  <c r="AP45" i="2" s="1"/>
  <c r="AQ46" i="2"/>
  <c r="AF48" i="2"/>
  <c r="AG48" i="2" s="1"/>
  <c r="AO53" i="2"/>
  <c r="AP53" i="2" s="1"/>
  <c r="AQ54" i="2"/>
  <c r="AF55" i="2"/>
  <c r="AG55" i="2" s="1"/>
  <c r="AO55" i="2" s="1"/>
  <c r="AP55" i="2" s="1"/>
  <c r="AO56" i="2"/>
  <c r="AP56" i="2" s="1"/>
  <c r="AQ57" i="2"/>
  <c r="AF58" i="2"/>
  <c r="AG58" i="2" s="1"/>
  <c r="AO63" i="2"/>
  <c r="AP63" i="2" s="1"/>
  <c r="AQ64" i="2"/>
  <c r="AF65" i="2"/>
  <c r="AG65" i="2" s="1"/>
  <c r="AO65" i="2" s="1"/>
  <c r="AP65" i="2" s="1"/>
  <c r="AQ66" i="2"/>
  <c r="AO68" i="2"/>
  <c r="AP68" i="2" s="1"/>
  <c r="AQ73" i="2"/>
  <c r="AF74" i="2"/>
  <c r="AG74" i="2" s="1"/>
  <c r="AO74" i="2" s="1"/>
  <c r="AP74" i="2" s="1"/>
  <c r="AO79" i="2"/>
  <c r="AP79" i="2" s="1"/>
  <c r="AQ80" i="2"/>
  <c r="AF81" i="2"/>
  <c r="AG81" i="2" s="1"/>
  <c r="AQ82" i="2"/>
  <c r="AO84" i="2"/>
  <c r="AP84" i="2" s="1"/>
  <c r="AF91" i="2"/>
  <c r="AG91" i="2" s="1"/>
  <c r="AI91" i="2"/>
  <c r="AJ91" i="2" s="1"/>
  <c r="AO92" i="2"/>
  <c r="AP92" i="2" s="1"/>
  <c r="AQ94" i="2"/>
  <c r="AF99" i="2"/>
  <c r="AG99" i="2" s="1"/>
  <c r="AI99" i="2"/>
  <c r="AJ99" i="2" s="1"/>
  <c r="AO100" i="2"/>
  <c r="AP100" i="2" s="1"/>
  <c r="AQ102" i="2"/>
  <c r="AQ108" i="2"/>
  <c r="AO109" i="2"/>
  <c r="AP109" i="2" s="1"/>
  <c r="AO113" i="2"/>
  <c r="AP113" i="2" s="1"/>
  <c r="AO117" i="2"/>
  <c r="AP117" i="2" s="1"/>
  <c r="F57" i="2"/>
  <c r="U11" i="2"/>
  <c r="AI15" i="2" s="1"/>
  <c r="AJ15" i="2" s="1"/>
  <c r="AO15" i="2" s="1"/>
  <c r="S16" i="2"/>
  <c r="AF23" i="2" s="1"/>
  <c r="AG23" i="2" s="1"/>
  <c r="S29" i="2"/>
  <c r="AF17" i="2" s="1"/>
  <c r="AG17" i="2" s="1"/>
  <c r="G6" i="2" s="1"/>
  <c r="AQ42" i="2"/>
  <c r="AQ44" i="2"/>
  <c r="AQ47" i="2"/>
  <c r="AQ51" i="2"/>
  <c r="AO52" i="2"/>
  <c r="AP52" i="2" s="1"/>
  <c r="J56" i="2"/>
  <c r="G28" i="5" s="1"/>
  <c r="AQ61" i="2"/>
  <c r="AO62" i="2"/>
  <c r="AP62" i="2" s="1"/>
  <c r="AI67" i="2"/>
  <c r="AJ67" i="2" s="1"/>
  <c r="AQ67" i="2" s="1"/>
  <c r="AO67" i="2"/>
  <c r="AP67" i="2" s="1"/>
  <c r="AQ68" i="2"/>
  <c r="AQ70" i="2"/>
  <c r="AO72" i="2"/>
  <c r="AP72" i="2" s="1"/>
  <c r="AQ77" i="2"/>
  <c r="AO78" i="2"/>
  <c r="AP78" i="2" s="1"/>
  <c r="AI83" i="2"/>
  <c r="AJ83" i="2" s="1"/>
  <c r="AQ83" i="2" s="1"/>
  <c r="AO83" i="2"/>
  <c r="AP83" i="2" s="1"/>
  <c r="AQ84" i="2"/>
  <c r="AQ86" i="2"/>
  <c r="AI89" i="2"/>
  <c r="AJ89" i="2" s="1"/>
  <c r="AF89" i="2"/>
  <c r="AG89" i="2" s="1"/>
  <c r="AO90" i="2"/>
  <c r="AP90" i="2" s="1"/>
  <c r="AQ92" i="2"/>
  <c r="AI97" i="2"/>
  <c r="AJ97" i="2" s="1"/>
  <c r="AF97" i="2"/>
  <c r="AG97" i="2" s="1"/>
  <c r="AQ97" i="2" s="1"/>
  <c r="AO98" i="2"/>
  <c r="AP98" i="2" s="1"/>
  <c r="AQ100" i="2"/>
  <c r="AI105" i="2"/>
  <c r="AJ105" i="2" s="1"/>
  <c r="AF105" i="2"/>
  <c r="AG105" i="2" s="1"/>
  <c r="AO105" i="2" s="1"/>
  <c r="AP105" i="2" s="1"/>
  <c r="AO106" i="2"/>
  <c r="AP106" i="2" s="1"/>
  <c r="AQ109" i="2"/>
  <c r="AF110" i="2"/>
  <c r="AG110" i="2" s="1"/>
  <c r="AQ110" i="2" s="1"/>
  <c r="AI110" i="2"/>
  <c r="AJ110" i="2" s="1"/>
  <c r="AQ113" i="2"/>
  <c r="AF114" i="2"/>
  <c r="AG114" i="2" s="1"/>
  <c r="AO114" i="2" s="1"/>
  <c r="AP114" i="2" s="1"/>
  <c r="AI114" i="2"/>
  <c r="AJ114" i="2" s="1"/>
  <c r="AQ117" i="2"/>
  <c r="AF118" i="2"/>
  <c r="AG118" i="2" s="1"/>
  <c r="AQ118" i="2" s="1"/>
  <c r="AI118" i="2"/>
  <c r="AJ118" i="2" s="1"/>
  <c r="AF121" i="2"/>
  <c r="AG121" i="2" s="1"/>
  <c r="AI121" i="2"/>
  <c r="AJ121" i="2" s="1"/>
  <c r="AF123" i="2"/>
  <c r="AG123" i="2" s="1"/>
  <c r="AQ123" i="2" s="1"/>
  <c r="AI123" i="2"/>
  <c r="AJ123" i="2" s="1"/>
  <c r="AF125" i="2"/>
  <c r="AG125" i="2" s="1"/>
  <c r="AI125" i="2"/>
  <c r="AJ125" i="2" s="1"/>
  <c r="AF127" i="2"/>
  <c r="AG127" i="2" s="1"/>
  <c r="AQ127" i="2" s="1"/>
  <c r="AI127" i="2"/>
  <c r="AJ127" i="2" s="1"/>
  <c r="AI222" i="2"/>
  <c r="AJ222" i="2" s="1"/>
  <c r="AF222" i="2"/>
  <c r="AG222" i="2" s="1"/>
  <c r="AQ222" i="2" s="1"/>
  <c r="AI224" i="2"/>
  <c r="AJ224" i="2" s="1"/>
  <c r="H106" i="2" s="1"/>
  <c r="AF224" i="2"/>
  <c r="AG224" i="2" s="1"/>
  <c r="AI226" i="2"/>
  <c r="AJ226" i="2" s="1"/>
  <c r="AF226" i="2"/>
  <c r="AG226" i="2" s="1"/>
  <c r="AI228" i="2"/>
  <c r="AJ228" i="2" s="1"/>
  <c r="AF228" i="2"/>
  <c r="AG228" i="2" s="1"/>
  <c r="AQ228" i="2" s="1"/>
  <c r="AI230" i="2"/>
  <c r="AJ230" i="2" s="1"/>
  <c r="AF230" i="2"/>
  <c r="AG230" i="2" s="1"/>
  <c r="AQ230" i="2" s="1"/>
  <c r="AI232" i="2"/>
  <c r="AJ232" i="2" s="1"/>
  <c r="AF232" i="2"/>
  <c r="AG232" i="2" s="1"/>
  <c r="AI234" i="2"/>
  <c r="AJ234" i="2" s="1"/>
  <c r="AF234" i="2"/>
  <c r="AG234" i="2" s="1"/>
  <c r="AI236" i="2"/>
  <c r="AJ236" i="2" s="1"/>
  <c r="AF236" i="2"/>
  <c r="AG236" i="2" s="1"/>
  <c r="AQ236" i="2" s="1"/>
  <c r="AI238" i="2"/>
  <c r="AJ238" i="2" s="1"/>
  <c r="AF238" i="2"/>
  <c r="AG238" i="2" s="1"/>
  <c r="AQ238" i="2" s="1"/>
  <c r="AI240" i="2"/>
  <c r="AJ240" i="2" s="1"/>
  <c r="AF240" i="2"/>
  <c r="AG240" i="2" s="1"/>
  <c r="AI242" i="2"/>
  <c r="AJ242" i="2" s="1"/>
  <c r="AF242" i="2"/>
  <c r="AG242" i="2" s="1"/>
  <c r="AI244" i="2"/>
  <c r="AJ244" i="2" s="1"/>
  <c r="AF244" i="2"/>
  <c r="AG244" i="2" s="1"/>
  <c r="AQ244" i="2" s="1"/>
  <c r="AI246" i="2"/>
  <c r="AJ246" i="2" s="1"/>
  <c r="AF246" i="2"/>
  <c r="AG246" i="2" s="1"/>
  <c r="AQ246" i="2" s="1"/>
  <c r="AI248" i="2"/>
  <c r="AJ248" i="2" s="1"/>
  <c r="AF248" i="2"/>
  <c r="AG248" i="2" s="1"/>
  <c r="AI250" i="2"/>
  <c r="AJ250" i="2" s="1"/>
  <c r="AF250" i="2"/>
  <c r="AG250" i="2" s="1"/>
  <c r="AI252" i="2"/>
  <c r="AJ252" i="2" s="1"/>
  <c r="AF252" i="2"/>
  <c r="AG252" i="2" s="1"/>
  <c r="AQ252" i="2" s="1"/>
  <c r="AI254" i="2"/>
  <c r="AJ254" i="2" s="1"/>
  <c r="AF254" i="2"/>
  <c r="AG254" i="2" s="1"/>
  <c r="AQ254" i="2" s="1"/>
  <c r="AI256" i="2"/>
  <c r="AJ256" i="2" s="1"/>
  <c r="AF256" i="2"/>
  <c r="AG256" i="2" s="1"/>
  <c r="AI258" i="2"/>
  <c r="AJ258" i="2" s="1"/>
  <c r="AF258" i="2"/>
  <c r="AG258" i="2" s="1"/>
  <c r="AI260" i="2"/>
  <c r="AJ260" i="2" s="1"/>
  <c r="AF260" i="2"/>
  <c r="AG260" i="2" s="1"/>
  <c r="AQ260" i="2" s="1"/>
  <c r="AI262" i="2"/>
  <c r="AJ262" i="2" s="1"/>
  <c r="AF262" i="2"/>
  <c r="AG262" i="2" s="1"/>
  <c r="AQ262" i="2" s="1"/>
  <c r="AI264" i="2"/>
  <c r="AJ264" i="2" s="1"/>
  <c r="AF264" i="2"/>
  <c r="AG264" i="2" s="1"/>
  <c r="AI266" i="2"/>
  <c r="AJ266" i="2" s="1"/>
  <c r="AF266" i="2"/>
  <c r="AG266" i="2" s="1"/>
  <c r="AI268" i="2"/>
  <c r="AJ268" i="2" s="1"/>
  <c r="AF268" i="2"/>
  <c r="AG268" i="2" s="1"/>
  <c r="AQ268" i="2" s="1"/>
  <c r="AI270" i="2"/>
  <c r="AJ270" i="2" s="1"/>
  <c r="AF270" i="2"/>
  <c r="AG270" i="2" s="1"/>
  <c r="AQ270" i="2" s="1"/>
  <c r="AI272" i="2"/>
  <c r="AJ272" i="2" s="1"/>
  <c r="AF272" i="2"/>
  <c r="AG272" i="2" s="1"/>
  <c r="AI274" i="2"/>
  <c r="AJ274" i="2" s="1"/>
  <c r="AF274" i="2"/>
  <c r="AG274" i="2" s="1"/>
  <c r="AI276" i="2"/>
  <c r="AJ276" i="2" s="1"/>
  <c r="AF276" i="2"/>
  <c r="AG276" i="2" s="1"/>
  <c r="AQ276" i="2" s="1"/>
  <c r="AI278" i="2"/>
  <c r="AJ278" i="2" s="1"/>
  <c r="AF278" i="2"/>
  <c r="AG278" i="2" s="1"/>
  <c r="AQ278" i="2" s="1"/>
  <c r="AI280" i="2"/>
  <c r="AJ280" i="2" s="1"/>
  <c r="AF280" i="2"/>
  <c r="AG280" i="2" s="1"/>
  <c r="AI282" i="2"/>
  <c r="AJ282" i="2" s="1"/>
  <c r="AF282" i="2"/>
  <c r="AG282" i="2" s="1"/>
  <c r="AI284" i="2"/>
  <c r="AJ284" i="2" s="1"/>
  <c r="AF284" i="2"/>
  <c r="AG284" i="2" s="1"/>
  <c r="AQ284" i="2" s="1"/>
  <c r="AI286" i="2"/>
  <c r="AJ286" i="2" s="1"/>
  <c r="AF286" i="2"/>
  <c r="AG286" i="2" s="1"/>
  <c r="AQ286" i="2" s="1"/>
  <c r="AI288" i="2"/>
  <c r="AJ288" i="2" s="1"/>
  <c r="AF288" i="2"/>
  <c r="AG288" i="2" s="1"/>
  <c r="AI290" i="2"/>
  <c r="AJ290" i="2" s="1"/>
  <c r="AF290" i="2"/>
  <c r="AG290" i="2" s="1"/>
  <c r="AI292" i="2"/>
  <c r="AJ292" i="2" s="1"/>
  <c r="AF292" i="2"/>
  <c r="AG292" i="2" s="1"/>
  <c r="AQ292" i="2" s="1"/>
  <c r="AI294" i="2"/>
  <c r="AJ294" i="2" s="1"/>
  <c r="AF294" i="2"/>
  <c r="AG294" i="2" s="1"/>
  <c r="AQ294" i="2" s="1"/>
  <c r="AI296" i="2"/>
  <c r="AJ296" i="2" s="1"/>
  <c r="AF296" i="2"/>
  <c r="AG296" i="2" s="1"/>
  <c r="AI298" i="2"/>
  <c r="AJ298" i="2" s="1"/>
  <c r="AF298" i="2"/>
  <c r="AG298" i="2" s="1"/>
  <c r="AI300" i="2"/>
  <c r="AJ300" i="2" s="1"/>
  <c r="AF300" i="2"/>
  <c r="AG300" i="2" s="1"/>
  <c r="AQ300" i="2" s="1"/>
  <c r="AI302" i="2"/>
  <c r="AJ302" i="2" s="1"/>
  <c r="AF302" i="2"/>
  <c r="AG302" i="2" s="1"/>
  <c r="AQ302" i="2" s="1"/>
  <c r="AI304" i="2"/>
  <c r="AJ304" i="2" s="1"/>
  <c r="AF304" i="2"/>
  <c r="AG304" i="2" s="1"/>
  <c r="AF128" i="2"/>
  <c r="AG128" i="2" s="1"/>
  <c r="AF130" i="2"/>
  <c r="AG130" i="2" s="1"/>
  <c r="AQ130" i="2" s="1"/>
  <c r="AF132" i="2"/>
  <c r="AG132" i="2" s="1"/>
  <c r="AO132" i="2" s="1"/>
  <c r="AP132" i="2" s="1"/>
  <c r="AF134" i="2"/>
  <c r="AG134" i="2" s="1"/>
  <c r="AF136" i="2"/>
  <c r="AG136" i="2" s="1"/>
  <c r="AF138" i="2"/>
  <c r="AG138" i="2" s="1"/>
  <c r="AQ138" i="2" s="1"/>
  <c r="AF140" i="2"/>
  <c r="AG140" i="2" s="1"/>
  <c r="AO140" i="2" s="1"/>
  <c r="AP140" i="2" s="1"/>
  <c r="AF142" i="2"/>
  <c r="AG142" i="2" s="1"/>
  <c r="AF144" i="2"/>
  <c r="AG144" i="2" s="1"/>
  <c r="AF146" i="2"/>
  <c r="AG146" i="2" s="1"/>
  <c r="AQ146" i="2" s="1"/>
  <c r="AF148" i="2"/>
  <c r="AG148" i="2" s="1"/>
  <c r="AO148" i="2" s="1"/>
  <c r="AP148" i="2" s="1"/>
  <c r="AF150" i="2"/>
  <c r="AG150" i="2" s="1"/>
  <c r="AF152" i="2"/>
  <c r="AG152" i="2" s="1"/>
  <c r="AF154" i="2"/>
  <c r="AG154" i="2" s="1"/>
  <c r="AQ154" i="2" s="1"/>
  <c r="AF156" i="2"/>
  <c r="AG156" i="2" s="1"/>
  <c r="AO156" i="2" s="1"/>
  <c r="AP156" i="2" s="1"/>
  <c r="AF158" i="2"/>
  <c r="AG158" i="2" s="1"/>
  <c r="AF160" i="2"/>
  <c r="AG160" i="2" s="1"/>
  <c r="AF162" i="2"/>
  <c r="AG162" i="2" s="1"/>
  <c r="AQ162" i="2" s="1"/>
  <c r="AF164" i="2"/>
  <c r="AG164" i="2" s="1"/>
  <c r="AO164" i="2" s="1"/>
  <c r="AP164" i="2" s="1"/>
  <c r="AF166" i="2"/>
  <c r="AG166" i="2" s="1"/>
  <c r="AF168" i="2"/>
  <c r="AG168" i="2" s="1"/>
  <c r="AF170" i="2"/>
  <c r="AG170" i="2" s="1"/>
  <c r="AQ170" i="2" s="1"/>
  <c r="AF172" i="2"/>
  <c r="AG172" i="2" s="1"/>
  <c r="AO172" i="2" s="1"/>
  <c r="AP172" i="2" s="1"/>
  <c r="AF174" i="2"/>
  <c r="AG174" i="2" s="1"/>
  <c r="AF176" i="2"/>
  <c r="AG176" i="2" s="1"/>
  <c r="AF178" i="2"/>
  <c r="AG178" i="2" s="1"/>
  <c r="AQ178" i="2" s="1"/>
  <c r="AF180" i="2"/>
  <c r="AG180" i="2" s="1"/>
  <c r="AO180" i="2" s="1"/>
  <c r="AP180" i="2" s="1"/>
  <c r="AF182" i="2"/>
  <c r="AG182" i="2" s="1"/>
  <c r="AF184" i="2"/>
  <c r="AG184" i="2" s="1"/>
  <c r="AF186" i="2"/>
  <c r="AG186" i="2" s="1"/>
  <c r="AQ186" i="2" s="1"/>
  <c r="AF188" i="2"/>
  <c r="AG188" i="2" s="1"/>
  <c r="AO188" i="2" s="1"/>
  <c r="AP188" i="2" s="1"/>
  <c r="AF190" i="2"/>
  <c r="AG190" i="2" s="1"/>
  <c r="AF192" i="2"/>
  <c r="AG192" i="2" s="1"/>
  <c r="AF194" i="2"/>
  <c r="AG194" i="2" s="1"/>
  <c r="AQ194" i="2" s="1"/>
  <c r="AF196" i="2"/>
  <c r="AG196" i="2" s="1"/>
  <c r="AO196" i="2" s="1"/>
  <c r="AP196" i="2" s="1"/>
  <c r="AF198" i="2"/>
  <c r="AG198" i="2" s="1"/>
  <c r="AF200" i="2"/>
  <c r="AG200" i="2" s="1"/>
  <c r="AF202" i="2"/>
  <c r="AG202" i="2" s="1"/>
  <c r="AQ202" i="2" s="1"/>
  <c r="AF204" i="2"/>
  <c r="AG204" i="2" s="1"/>
  <c r="AO204" i="2" s="1"/>
  <c r="AP204" i="2" s="1"/>
  <c r="AF206" i="2"/>
  <c r="AG206" i="2" s="1"/>
  <c r="AF208" i="2"/>
  <c r="AG208" i="2" s="1"/>
  <c r="AF210" i="2"/>
  <c r="AG210" i="2" s="1"/>
  <c r="AQ210" i="2" s="1"/>
  <c r="AF212" i="2"/>
  <c r="AG212" i="2" s="1"/>
  <c r="AO212" i="2" s="1"/>
  <c r="AP212" i="2" s="1"/>
  <c r="AF214" i="2"/>
  <c r="AG214" i="2" s="1"/>
  <c r="AF216" i="2"/>
  <c r="AG216" i="2" s="1"/>
  <c r="AF218" i="2"/>
  <c r="AG218" i="2" s="1"/>
  <c r="AQ218" i="2" s="1"/>
  <c r="AF220" i="2"/>
  <c r="AG220" i="2" s="1"/>
  <c r="AO220" i="2" s="1"/>
  <c r="AP220" i="2" s="1"/>
  <c r="AI387" i="2"/>
  <c r="AJ387" i="2" s="1"/>
  <c r="AF387" i="2"/>
  <c r="AG387" i="2" s="1"/>
  <c r="AI395" i="2"/>
  <c r="AJ395" i="2" s="1"/>
  <c r="AF395" i="2"/>
  <c r="AG395" i="2" s="1"/>
  <c r="AO395" i="2" s="1"/>
  <c r="AP395" i="2" s="1"/>
  <c r="AI403" i="2"/>
  <c r="AJ403" i="2" s="1"/>
  <c r="AF403" i="2"/>
  <c r="AG403" i="2" s="1"/>
  <c r="AI411" i="2"/>
  <c r="AJ411" i="2" s="1"/>
  <c r="AF411" i="2"/>
  <c r="AG411" i="2" s="1"/>
  <c r="AO411" i="2" s="1"/>
  <c r="AP411" i="2" s="1"/>
  <c r="AI419" i="2"/>
  <c r="AJ419" i="2" s="1"/>
  <c r="AF419" i="2"/>
  <c r="AG419" i="2" s="1"/>
  <c r="AI427" i="2"/>
  <c r="AJ427" i="2" s="1"/>
  <c r="AF427" i="2"/>
  <c r="AG427" i="2" s="1"/>
  <c r="AO427" i="2" s="1"/>
  <c r="AP427" i="2" s="1"/>
  <c r="AI389" i="2"/>
  <c r="AJ389" i="2" s="1"/>
  <c r="AF389" i="2"/>
  <c r="AG389" i="2" s="1"/>
  <c r="AI397" i="2"/>
  <c r="AJ397" i="2" s="1"/>
  <c r="AF397" i="2"/>
  <c r="AG397" i="2" s="1"/>
  <c r="AI405" i="2"/>
  <c r="AJ405" i="2" s="1"/>
  <c r="AF405" i="2"/>
  <c r="AG405" i="2" s="1"/>
  <c r="AI413" i="2"/>
  <c r="AJ413" i="2" s="1"/>
  <c r="AF413" i="2"/>
  <c r="AG413" i="2" s="1"/>
  <c r="AI421" i="2"/>
  <c r="AJ421" i="2" s="1"/>
  <c r="AF421" i="2"/>
  <c r="AG421" i="2" s="1"/>
  <c r="AF429" i="2"/>
  <c r="AG429" i="2" s="1"/>
  <c r="AQ429" i="2" s="1"/>
  <c r="AI429" i="2"/>
  <c r="AJ429" i="2" s="1"/>
  <c r="AF431" i="2"/>
  <c r="AG431" i="2" s="1"/>
  <c r="AQ431" i="2" s="1"/>
  <c r="AI431" i="2"/>
  <c r="AJ431" i="2" s="1"/>
  <c r="AF433" i="2"/>
  <c r="AG433" i="2" s="1"/>
  <c r="AQ433" i="2" s="1"/>
  <c r="AI433" i="2"/>
  <c r="AJ433" i="2" s="1"/>
  <c r="AF435" i="2"/>
  <c r="AG435" i="2" s="1"/>
  <c r="AQ435" i="2" s="1"/>
  <c r="AI435" i="2"/>
  <c r="AJ435" i="2" s="1"/>
  <c r="AF437" i="2"/>
  <c r="AG437" i="2" s="1"/>
  <c r="AQ437" i="2" s="1"/>
  <c r="AI437" i="2"/>
  <c r="AJ437" i="2" s="1"/>
  <c r="AF439" i="2"/>
  <c r="AG439" i="2" s="1"/>
  <c r="AQ439" i="2" s="1"/>
  <c r="AI439" i="2"/>
  <c r="AJ439" i="2" s="1"/>
  <c r="AF441" i="2"/>
  <c r="AG441" i="2" s="1"/>
  <c r="AQ441" i="2" s="1"/>
  <c r="AI441" i="2"/>
  <c r="AJ441" i="2" s="1"/>
  <c r="AF443" i="2"/>
  <c r="AG443" i="2" s="1"/>
  <c r="AQ443" i="2" s="1"/>
  <c r="AI443" i="2"/>
  <c r="AJ443" i="2" s="1"/>
  <c r="AF445" i="2"/>
  <c r="AG445" i="2" s="1"/>
  <c r="AQ445" i="2" s="1"/>
  <c r="AI445" i="2"/>
  <c r="AJ445" i="2" s="1"/>
  <c r="AF447" i="2"/>
  <c r="AG447" i="2" s="1"/>
  <c r="AQ447" i="2" s="1"/>
  <c r="AI447" i="2"/>
  <c r="AJ447" i="2" s="1"/>
  <c r="AF449" i="2"/>
  <c r="AG449" i="2" s="1"/>
  <c r="AQ449" i="2" s="1"/>
  <c r="AI449" i="2"/>
  <c r="AJ449" i="2" s="1"/>
  <c r="AF451" i="2"/>
  <c r="AG451" i="2" s="1"/>
  <c r="AQ451" i="2" s="1"/>
  <c r="AI451" i="2"/>
  <c r="AJ451" i="2" s="1"/>
  <c r="AF453" i="2"/>
  <c r="AG453" i="2" s="1"/>
  <c r="AQ453" i="2" s="1"/>
  <c r="AI453" i="2"/>
  <c r="AJ453" i="2" s="1"/>
  <c r="AF455" i="2"/>
  <c r="AG455" i="2" s="1"/>
  <c r="AQ455" i="2" s="1"/>
  <c r="AI455" i="2"/>
  <c r="AJ455" i="2" s="1"/>
  <c r="AF457" i="2"/>
  <c r="AG457" i="2" s="1"/>
  <c r="AQ457" i="2" s="1"/>
  <c r="AI457" i="2"/>
  <c r="AJ457" i="2" s="1"/>
  <c r="AF459" i="2"/>
  <c r="AG459" i="2" s="1"/>
  <c r="AQ459" i="2" s="1"/>
  <c r="AI459" i="2"/>
  <c r="AJ459" i="2" s="1"/>
  <c r="AF461" i="2"/>
  <c r="AG461" i="2" s="1"/>
  <c r="AQ461" i="2" s="1"/>
  <c r="AI461" i="2"/>
  <c r="AJ461" i="2" s="1"/>
  <c r="AF463" i="2"/>
  <c r="AG463" i="2" s="1"/>
  <c r="AQ463" i="2" s="1"/>
  <c r="AI463" i="2"/>
  <c r="AJ463" i="2" s="1"/>
  <c r="AF465" i="2"/>
  <c r="AG465" i="2" s="1"/>
  <c r="AQ465" i="2" s="1"/>
  <c r="AI465" i="2"/>
  <c r="AJ465" i="2" s="1"/>
  <c r="AF467" i="2"/>
  <c r="AG467" i="2" s="1"/>
  <c r="AQ467" i="2" s="1"/>
  <c r="AI467" i="2"/>
  <c r="AJ467" i="2" s="1"/>
  <c r="AF469" i="2"/>
  <c r="AG469" i="2" s="1"/>
  <c r="AQ469" i="2" s="1"/>
  <c r="AI469" i="2"/>
  <c r="AJ469" i="2" s="1"/>
  <c r="AF471" i="2"/>
  <c r="AG471" i="2" s="1"/>
  <c r="AQ471" i="2" s="1"/>
  <c r="AI471" i="2"/>
  <c r="AJ471" i="2" s="1"/>
  <c r="AF473" i="2"/>
  <c r="AG473" i="2" s="1"/>
  <c r="AQ473" i="2" s="1"/>
  <c r="AI473" i="2"/>
  <c r="AJ473" i="2" s="1"/>
  <c r="AF475" i="2"/>
  <c r="AG475" i="2" s="1"/>
  <c r="AQ475" i="2" s="1"/>
  <c r="AI475" i="2"/>
  <c r="AJ475" i="2" s="1"/>
  <c r="AF477" i="2"/>
  <c r="AG477" i="2" s="1"/>
  <c r="AQ477" i="2" s="1"/>
  <c r="AI477" i="2"/>
  <c r="AJ477" i="2" s="1"/>
  <c r="AF479" i="2"/>
  <c r="AG479" i="2" s="1"/>
  <c r="AQ479" i="2" s="1"/>
  <c r="AI479" i="2"/>
  <c r="AJ479" i="2" s="1"/>
  <c r="AF481" i="2"/>
  <c r="AG481" i="2" s="1"/>
  <c r="AQ481" i="2" s="1"/>
  <c r="AI481" i="2"/>
  <c r="AJ481" i="2" s="1"/>
  <c r="AF483" i="2"/>
  <c r="AG483" i="2" s="1"/>
  <c r="AQ483" i="2" s="1"/>
  <c r="AI483" i="2"/>
  <c r="AJ483" i="2" s="1"/>
  <c r="AF485" i="2"/>
  <c r="AG485" i="2" s="1"/>
  <c r="AQ485" i="2" s="1"/>
  <c r="AI485" i="2"/>
  <c r="AJ485" i="2" s="1"/>
  <c r="AF487" i="2"/>
  <c r="AG487" i="2" s="1"/>
  <c r="AQ487" i="2" s="1"/>
  <c r="AI487" i="2"/>
  <c r="AJ487" i="2" s="1"/>
  <c r="AF489" i="2"/>
  <c r="AG489" i="2" s="1"/>
  <c r="AQ489" i="2" s="1"/>
  <c r="AI489" i="2"/>
  <c r="AJ489" i="2" s="1"/>
  <c r="AF491" i="2"/>
  <c r="AG491" i="2" s="1"/>
  <c r="AQ491" i="2" s="1"/>
  <c r="AI491" i="2"/>
  <c r="AJ491" i="2" s="1"/>
  <c r="AF493" i="2"/>
  <c r="AG493" i="2" s="1"/>
  <c r="AQ493" i="2" s="1"/>
  <c r="AI493" i="2"/>
  <c r="AJ493" i="2" s="1"/>
  <c r="AF495" i="2"/>
  <c r="AG495" i="2" s="1"/>
  <c r="AQ495" i="2" s="1"/>
  <c r="AI495" i="2"/>
  <c r="AJ495" i="2" s="1"/>
  <c r="AF497" i="2"/>
  <c r="AG497" i="2" s="1"/>
  <c r="AQ497" i="2" s="1"/>
  <c r="AI497" i="2"/>
  <c r="AJ497" i="2" s="1"/>
  <c r="AF499" i="2"/>
  <c r="AG499" i="2" s="1"/>
  <c r="AQ499" i="2" s="1"/>
  <c r="AI499" i="2"/>
  <c r="AJ499" i="2" s="1"/>
  <c r="AF501" i="2"/>
  <c r="AG501" i="2" s="1"/>
  <c r="AQ501" i="2" s="1"/>
  <c r="AI501" i="2"/>
  <c r="AJ501" i="2" s="1"/>
  <c r="AF503" i="2"/>
  <c r="AG503" i="2" s="1"/>
  <c r="AQ503" i="2" s="1"/>
  <c r="AI503" i="2"/>
  <c r="AJ503" i="2" s="1"/>
  <c r="AF505" i="2"/>
  <c r="AG505" i="2" s="1"/>
  <c r="AQ505" i="2" s="1"/>
  <c r="AI505" i="2"/>
  <c r="AJ505" i="2" s="1"/>
  <c r="AF507" i="2"/>
  <c r="AG507" i="2" s="1"/>
  <c r="AQ507" i="2" s="1"/>
  <c r="AI507" i="2"/>
  <c r="AJ507" i="2" s="1"/>
  <c r="AF509" i="2"/>
  <c r="AG509" i="2" s="1"/>
  <c r="AQ509" i="2" s="1"/>
  <c r="AI509" i="2"/>
  <c r="AJ509" i="2" s="1"/>
  <c r="AF511" i="2"/>
  <c r="AG511" i="2" s="1"/>
  <c r="AQ511" i="2" s="1"/>
  <c r="AI511" i="2"/>
  <c r="AJ511" i="2" s="1"/>
  <c r="AF513" i="2"/>
  <c r="AG513" i="2" s="1"/>
  <c r="AQ513" i="2" s="1"/>
  <c r="AI513" i="2"/>
  <c r="AJ513" i="2" s="1"/>
  <c r="AF306" i="2"/>
  <c r="AG306" i="2" s="1"/>
  <c r="AF308" i="2"/>
  <c r="AG308" i="2" s="1"/>
  <c r="AF310" i="2"/>
  <c r="AG310" i="2" s="1"/>
  <c r="AQ310" i="2" s="1"/>
  <c r="AF312" i="2"/>
  <c r="AG312" i="2" s="1"/>
  <c r="AO312" i="2" s="1"/>
  <c r="AP312" i="2" s="1"/>
  <c r="AF314" i="2"/>
  <c r="AG314" i="2" s="1"/>
  <c r="AF316" i="2"/>
  <c r="AG316" i="2" s="1"/>
  <c r="AI317" i="2"/>
  <c r="AJ317" i="2" s="1"/>
  <c r="AO317" i="2" s="1"/>
  <c r="AP317" i="2" s="1"/>
  <c r="AI319" i="2"/>
  <c r="AJ319" i="2" s="1"/>
  <c r="AQ319" i="2" s="1"/>
  <c r="AI321" i="2"/>
  <c r="AJ321" i="2" s="1"/>
  <c r="AQ321" i="2" s="1"/>
  <c r="AI323" i="2"/>
  <c r="AJ323" i="2" s="1"/>
  <c r="AO323" i="2" s="1"/>
  <c r="AP323" i="2" s="1"/>
  <c r="AI325" i="2"/>
  <c r="AJ325" i="2" s="1"/>
  <c r="AO325" i="2" s="1"/>
  <c r="AP325" i="2" s="1"/>
  <c r="AI327" i="2"/>
  <c r="AJ327" i="2" s="1"/>
  <c r="AQ327" i="2" s="1"/>
  <c r="AI329" i="2"/>
  <c r="AJ329" i="2" s="1"/>
  <c r="AQ329" i="2" s="1"/>
  <c r="AI331" i="2"/>
  <c r="AJ331" i="2" s="1"/>
  <c r="AO331" i="2" s="1"/>
  <c r="AP331" i="2" s="1"/>
  <c r="AI333" i="2"/>
  <c r="AJ333" i="2" s="1"/>
  <c r="AO333" i="2" s="1"/>
  <c r="AP333" i="2" s="1"/>
  <c r="AI335" i="2"/>
  <c r="AJ335" i="2" s="1"/>
  <c r="AQ335" i="2" s="1"/>
  <c r="AI337" i="2"/>
  <c r="AJ337" i="2" s="1"/>
  <c r="AQ337" i="2" s="1"/>
  <c r="AI339" i="2"/>
  <c r="AJ339" i="2" s="1"/>
  <c r="AO339" i="2" s="1"/>
  <c r="AP339" i="2" s="1"/>
  <c r="AI341" i="2"/>
  <c r="AJ341" i="2" s="1"/>
  <c r="AO341" i="2" s="1"/>
  <c r="AP341" i="2" s="1"/>
  <c r="AI343" i="2"/>
  <c r="AJ343" i="2" s="1"/>
  <c r="AQ343" i="2" s="1"/>
  <c r="AI345" i="2"/>
  <c r="AJ345" i="2" s="1"/>
  <c r="AQ345" i="2" s="1"/>
  <c r="AI347" i="2"/>
  <c r="AJ347" i="2" s="1"/>
  <c r="AO347" i="2" s="1"/>
  <c r="AP347" i="2" s="1"/>
  <c r="AI349" i="2"/>
  <c r="AJ349" i="2" s="1"/>
  <c r="AO349" i="2" s="1"/>
  <c r="AP349" i="2" s="1"/>
  <c r="AI351" i="2"/>
  <c r="AJ351" i="2" s="1"/>
  <c r="AQ351" i="2" s="1"/>
  <c r="AI353" i="2"/>
  <c r="AJ353" i="2" s="1"/>
  <c r="AQ353" i="2" s="1"/>
  <c r="AI355" i="2"/>
  <c r="AJ355" i="2" s="1"/>
  <c r="AO355" i="2" s="1"/>
  <c r="AP355" i="2" s="1"/>
  <c r="AI357" i="2"/>
  <c r="AJ357" i="2" s="1"/>
  <c r="AO357" i="2" s="1"/>
  <c r="AP357" i="2" s="1"/>
  <c r="AI359" i="2"/>
  <c r="AJ359" i="2" s="1"/>
  <c r="AQ359" i="2" s="1"/>
  <c r="AI361" i="2"/>
  <c r="AJ361" i="2" s="1"/>
  <c r="AQ361" i="2" s="1"/>
  <c r="AI363" i="2"/>
  <c r="AJ363" i="2" s="1"/>
  <c r="AO363" i="2" s="1"/>
  <c r="AP363" i="2" s="1"/>
  <c r="AI365" i="2"/>
  <c r="AJ365" i="2" s="1"/>
  <c r="AO365" i="2" s="1"/>
  <c r="AP365" i="2" s="1"/>
  <c r="AI367" i="2"/>
  <c r="AJ367" i="2" s="1"/>
  <c r="AQ367" i="2" s="1"/>
  <c r="AI369" i="2"/>
  <c r="AJ369" i="2" s="1"/>
  <c r="AQ369" i="2" s="1"/>
  <c r="AI371" i="2"/>
  <c r="AJ371" i="2" s="1"/>
  <c r="AO371" i="2" s="1"/>
  <c r="AP371" i="2" s="1"/>
  <c r="AI373" i="2"/>
  <c r="AJ373" i="2" s="1"/>
  <c r="AO373" i="2" s="1"/>
  <c r="AP373" i="2" s="1"/>
  <c r="AI375" i="2"/>
  <c r="AJ375" i="2" s="1"/>
  <c r="AQ375" i="2" s="1"/>
  <c r="AI377" i="2"/>
  <c r="AJ377" i="2" s="1"/>
  <c r="AQ377" i="2" s="1"/>
  <c r="AI379" i="2"/>
  <c r="AJ379" i="2" s="1"/>
  <c r="AO379" i="2" s="1"/>
  <c r="AP379" i="2" s="1"/>
  <c r="AI381" i="2"/>
  <c r="AJ381" i="2" s="1"/>
  <c r="AO381" i="2" s="1"/>
  <c r="AP381" i="2" s="1"/>
  <c r="AI383" i="2"/>
  <c r="AJ383" i="2" s="1"/>
  <c r="AQ383" i="2" s="1"/>
  <c r="AI385" i="2"/>
  <c r="AJ385" i="2" s="1"/>
  <c r="AQ385" i="2" s="1"/>
  <c r="AI391" i="2"/>
  <c r="AJ391" i="2" s="1"/>
  <c r="AF391" i="2"/>
  <c r="AG391" i="2" s="1"/>
  <c r="AO391" i="2" s="1"/>
  <c r="AP391" i="2" s="1"/>
  <c r="AI399" i="2"/>
  <c r="AJ399" i="2" s="1"/>
  <c r="AF399" i="2"/>
  <c r="AG399" i="2" s="1"/>
  <c r="AQ399" i="2" s="1"/>
  <c r="AI407" i="2"/>
  <c r="AJ407" i="2" s="1"/>
  <c r="AF407" i="2"/>
  <c r="AG407" i="2" s="1"/>
  <c r="AO407" i="2" s="1"/>
  <c r="AP407" i="2" s="1"/>
  <c r="AI415" i="2"/>
  <c r="AJ415" i="2" s="1"/>
  <c r="AF415" i="2"/>
  <c r="AG415" i="2" s="1"/>
  <c r="AQ415" i="2" s="1"/>
  <c r="AI423" i="2"/>
  <c r="AJ423" i="2" s="1"/>
  <c r="AF423" i="2"/>
  <c r="AG423" i="2" s="1"/>
  <c r="AO423" i="2" s="1"/>
  <c r="AP423" i="2" s="1"/>
  <c r="AI307" i="2"/>
  <c r="AJ307" i="2" s="1"/>
  <c r="AO307" i="2" s="1"/>
  <c r="AP307" i="2" s="1"/>
  <c r="AI309" i="2"/>
  <c r="AJ309" i="2" s="1"/>
  <c r="AQ309" i="2" s="1"/>
  <c r="AI311" i="2"/>
  <c r="AJ311" i="2" s="1"/>
  <c r="AO311" i="2" s="1"/>
  <c r="AP311" i="2" s="1"/>
  <c r="AI313" i="2"/>
  <c r="AJ313" i="2" s="1"/>
  <c r="AQ313" i="2" s="1"/>
  <c r="AI315" i="2"/>
  <c r="AJ315" i="2" s="1"/>
  <c r="AO315" i="2" s="1"/>
  <c r="AP315" i="2" s="1"/>
  <c r="AI393" i="2"/>
  <c r="AJ393" i="2" s="1"/>
  <c r="AF393" i="2"/>
  <c r="AG393" i="2" s="1"/>
  <c r="AQ393" i="2" s="1"/>
  <c r="AI401" i="2"/>
  <c r="AJ401" i="2" s="1"/>
  <c r="AF401" i="2"/>
  <c r="AG401" i="2" s="1"/>
  <c r="AI409" i="2"/>
  <c r="AJ409" i="2" s="1"/>
  <c r="AF409" i="2"/>
  <c r="AG409" i="2" s="1"/>
  <c r="AQ409" i="2" s="1"/>
  <c r="AI417" i="2"/>
  <c r="AJ417" i="2" s="1"/>
  <c r="AF417" i="2"/>
  <c r="AG417" i="2" s="1"/>
  <c r="AI425" i="2"/>
  <c r="AJ425" i="2" s="1"/>
  <c r="AF425" i="2"/>
  <c r="AG425" i="2" s="1"/>
  <c r="AQ425" i="2" s="1"/>
  <c r="AI430" i="2"/>
  <c r="AJ430" i="2" s="1"/>
  <c r="AF430" i="2"/>
  <c r="AG430" i="2" s="1"/>
  <c r="AI432" i="2"/>
  <c r="AJ432" i="2" s="1"/>
  <c r="AF432" i="2"/>
  <c r="AG432" i="2" s="1"/>
  <c r="AO432" i="2" s="1"/>
  <c r="AP432" i="2" s="1"/>
  <c r="AI434" i="2"/>
  <c r="AJ434" i="2" s="1"/>
  <c r="AF434" i="2"/>
  <c r="AG434" i="2" s="1"/>
  <c r="AI436" i="2"/>
  <c r="AJ436" i="2" s="1"/>
  <c r="AF436" i="2"/>
  <c r="AG436" i="2" s="1"/>
  <c r="AQ436" i="2" s="1"/>
  <c r="AI438" i="2"/>
  <c r="AJ438" i="2" s="1"/>
  <c r="AF438" i="2"/>
  <c r="AG438" i="2" s="1"/>
  <c r="AI440" i="2"/>
  <c r="AJ440" i="2" s="1"/>
  <c r="AF440" i="2"/>
  <c r="AG440" i="2" s="1"/>
  <c r="AO440" i="2" s="1"/>
  <c r="AP440" i="2" s="1"/>
  <c r="AI442" i="2"/>
  <c r="AJ442" i="2" s="1"/>
  <c r="AF442" i="2"/>
  <c r="AG442" i="2" s="1"/>
  <c r="AI444" i="2"/>
  <c r="AJ444" i="2" s="1"/>
  <c r="AF444" i="2"/>
  <c r="AG444" i="2" s="1"/>
  <c r="AQ444" i="2" s="1"/>
  <c r="AI446" i="2"/>
  <c r="AJ446" i="2" s="1"/>
  <c r="AF446" i="2"/>
  <c r="AG446" i="2" s="1"/>
  <c r="AI448" i="2"/>
  <c r="AJ448" i="2" s="1"/>
  <c r="AF448" i="2"/>
  <c r="AG448" i="2" s="1"/>
  <c r="AO448" i="2" s="1"/>
  <c r="AP448" i="2" s="1"/>
  <c r="AI450" i="2"/>
  <c r="AJ450" i="2" s="1"/>
  <c r="AF450" i="2"/>
  <c r="AG450" i="2" s="1"/>
  <c r="AI452" i="2"/>
  <c r="AJ452" i="2" s="1"/>
  <c r="AF452" i="2"/>
  <c r="AG452" i="2" s="1"/>
  <c r="AQ452" i="2" s="1"/>
  <c r="AI454" i="2"/>
  <c r="AJ454" i="2" s="1"/>
  <c r="AF454" i="2"/>
  <c r="AG454" i="2" s="1"/>
  <c r="AI456" i="2"/>
  <c r="AJ456" i="2" s="1"/>
  <c r="AF456" i="2"/>
  <c r="AG456" i="2" s="1"/>
  <c r="AO456" i="2" s="1"/>
  <c r="AP456" i="2" s="1"/>
  <c r="AI458" i="2"/>
  <c r="AJ458" i="2" s="1"/>
  <c r="AF458" i="2"/>
  <c r="AG458" i="2" s="1"/>
  <c r="AI460" i="2"/>
  <c r="AJ460" i="2" s="1"/>
  <c r="AF460" i="2"/>
  <c r="AG460" i="2" s="1"/>
  <c r="AQ460" i="2" s="1"/>
  <c r="AI462" i="2"/>
  <c r="AJ462" i="2" s="1"/>
  <c r="AF462" i="2"/>
  <c r="AG462" i="2" s="1"/>
  <c r="AI464" i="2"/>
  <c r="AJ464" i="2" s="1"/>
  <c r="AF464" i="2"/>
  <c r="AG464" i="2" s="1"/>
  <c r="AO464" i="2" s="1"/>
  <c r="AP464" i="2" s="1"/>
  <c r="AI466" i="2"/>
  <c r="AJ466" i="2" s="1"/>
  <c r="AF466" i="2"/>
  <c r="AG466" i="2" s="1"/>
  <c r="AI468" i="2"/>
  <c r="AJ468" i="2" s="1"/>
  <c r="AF468" i="2"/>
  <c r="AG468" i="2" s="1"/>
  <c r="AQ468" i="2" s="1"/>
  <c r="AI470" i="2"/>
  <c r="AJ470" i="2" s="1"/>
  <c r="AF470" i="2"/>
  <c r="AG470" i="2" s="1"/>
  <c r="AI472" i="2"/>
  <c r="AJ472" i="2" s="1"/>
  <c r="AF472" i="2"/>
  <c r="AG472" i="2" s="1"/>
  <c r="AO472" i="2" s="1"/>
  <c r="AP472" i="2" s="1"/>
  <c r="AI474" i="2"/>
  <c r="AJ474" i="2" s="1"/>
  <c r="AF474" i="2"/>
  <c r="AG474" i="2" s="1"/>
  <c r="AI476" i="2"/>
  <c r="AJ476" i="2" s="1"/>
  <c r="AF476" i="2"/>
  <c r="AG476" i="2" s="1"/>
  <c r="AQ476" i="2" s="1"/>
  <c r="AI478" i="2"/>
  <c r="AJ478" i="2" s="1"/>
  <c r="AF478" i="2"/>
  <c r="AG478" i="2" s="1"/>
  <c r="AI480" i="2"/>
  <c r="AJ480" i="2" s="1"/>
  <c r="AF480" i="2"/>
  <c r="AG480" i="2" s="1"/>
  <c r="AO480" i="2" s="1"/>
  <c r="AP480" i="2" s="1"/>
  <c r="AI482" i="2"/>
  <c r="AJ482" i="2" s="1"/>
  <c r="AF482" i="2"/>
  <c r="AG482" i="2" s="1"/>
  <c r="AI484" i="2"/>
  <c r="AJ484" i="2" s="1"/>
  <c r="AF484" i="2"/>
  <c r="AG484" i="2" s="1"/>
  <c r="AQ484" i="2" s="1"/>
  <c r="AI486" i="2"/>
  <c r="AJ486" i="2" s="1"/>
  <c r="AF486" i="2"/>
  <c r="AG486" i="2" s="1"/>
  <c r="AI488" i="2"/>
  <c r="AJ488" i="2" s="1"/>
  <c r="AF488" i="2"/>
  <c r="AG488" i="2" s="1"/>
  <c r="AO488" i="2" s="1"/>
  <c r="AP488" i="2" s="1"/>
  <c r="AI490" i="2"/>
  <c r="AJ490" i="2" s="1"/>
  <c r="AF490" i="2"/>
  <c r="AG490" i="2" s="1"/>
  <c r="AI492" i="2"/>
  <c r="AJ492" i="2" s="1"/>
  <c r="AF492" i="2"/>
  <c r="AG492" i="2" s="1"/>
  <c r="AQ492" i="2" s="1"/>
  <c r="AI494" i="2"/>
  <c r="AJ494" i="2" s="1"/>
  <c r="AF494" i="2"/>
  <c r="AG494" i="2" s="1"/>
  <c r="AI496" i="2"/>
  <c r="AJ496" i="2" s="1"/>
  <c r="AF496" i="2"/>
  <c r="AG496" i="2" s="1"/>
  <c r="AO496" i="2" s="1"/>
  <c r="AP496" i="2" s="1"/>
  <c r="AI498" i="2"/>
  <c r="AJ498" i="2" s="1"/>
  <c r="AF498" i="2"/>
  <c r="AG498" i="2" s="1"/>
  <c r="AI500" i="2"/>
  <c r="AJ500" i="2" s="1"/>
  <c r="AF500" i="2"/>
  <c r="AG500" i="2" s="1"/>
  <c r="AQ500" i="2" s="1"/>
  <c r="AI502" i="2"/>
  <c r="AJ502" i="2" s="1"/>
  <c r="AF502" i="2"/>
  <c r="AG502" i="2" s="1"/>
  <c r="AI504" i="2"/>
  <c r="AJ504" i="2" s="1"/>
  <c r="AF504" i="2"/>
  <c r="AG504" i="2" s="1"/>
  <c r="AO504" i="2" s="1"/>
  <c r="AP504" i="2" s="1"/>
  <c r="AI506" i="2"/>
  <c r="AJ506" i="2" s="1"/>
  <c r="AF506" i="2"/>
  <c r="AG506" i="2" s="1"/>
  <c r="AI508" i="2"/>
  <c r="AJ508" i="2" s="1"/>
  <c r="AF508" i="2"/>
  <c r="AG508" i="2" s="1"/>
  <c r="AQ508" i="2" s="1"/>
  <c r="AI510" i="2"/>
  <c r="AJ510" i="2" s="1"/>
  <c r="AF510" i="2"/>
  <c r="AG510" i="2" s="1"/>
  <c r="AI512" i="2"/>
  <c r="AJ512" i="2" s="1"/>
  <c r="AF512" i="2"/>
  <c r="AG512" i="2" s="1"/>
  <c r="AO512" i="2" s="1"/>
  <c r="AP512" i="2" s="1"/>
  <c r="AI514" i="2"/>
  <c r="AJ514" i="2" s="1"/>
  <c r="AF514" i="2"/>
  <c r="AG514" i="2" s="1"/>
  <c r="AF516" i="2"/>
  <c r="AG516" i="2" s="1"/>
  <c r="AO516" i="2" s="1"/>
  <c r="AP516" i="2" s="1"/>
  <c r="AF518" i="2"/>
  <c r="AG518" i="2" s="1"/>
  <c r="AF520" i="2"/>
  <c r="AG520" i="2" s="1"/>
  <c r="AF522" i="2"/>
  <c r="AG522" i="2" s="1"/>
  <c r="AQ522" i="2" s="1"/>
  <c r="AF524" i="2"/>
  <c r="AG524" i="2" s="1"/>
  <c r="AO524" i="2" s="1"/>
  <c r="AP524" i="2" s="1"/>
  <c r="AF526" i="2"/>
  <c r="AG526" i="2" s="1"/>
  <c r="AF528" i="2"/>
  <c r="AG528" i="2" s="1"/>
  <c r="AF530" i="2"/>
  <c r="AG530" i="2" s="1"/>
  <c r="AQ530" i="2" s="1"/>
  <c r="AF532" i="2"/>
  <c r="AG532" i="2" s="1"/>
  <c r="AO532" i="2" s="1"/>
  <c r="AP532" i="2" s="1"/>
  <c r="AF534" i="2"/>
  <c r="AG534" i="2" s="1"/>
  <c r="AF536" i="2"/>
  <c r="AG536" i="2" s="1"/>
  <c r="AF538" i="2"/>
  <c r="AG538" i="2" s="1"/>
  <c r="AQ538" i="2" s="1"/>
  <c r="AF540" i="2"/>
  <c r="AG540" i="2" s="1"/>
  <c r="AO540" i="2" s="1"/>
  <c r="AP540" i="2" s="1"/>
  <c r="AF542" i="2"/>
  <c r="AG542" i="2" s="1"/>
  <c r="AF544" i="2"/>
  <c r="AG544" i="2" s="1"/>
  <c r="AF546" i="2"/>
  <c r="AG546" i="2" s="1"/>
  <c r="AQ546" i="2" s="1"/>
  <c r="AF548" i="2"/>
  <c r="AG548" i="2" s="1"/>
  <c r="AO548" i="2" s="1"/>
  <c r="AP548" i="2" s="1"/>
  <c r="AF550" i="2"/>
  <c r="AG550" i="2" s="1"/>
  <c r="AI515" i="2"/>
  <c r="AJ515" i="2" s="1"/>
  <c r="AO515" i="2" s="1"/>
  <c r="AP515" i="2" s="1"/>
  <c r="AI517" i="2"/>
  <c r="AJ517" i="2" s="1"/>
  <c r="AQ517" i="2" s="1"/>
  <c r="AI519" i="2"/>
  <c r="AJ519" i="2" s="1"/>
  <c r="AO519" i="2" s="1"/>
  <c r="AP519" i="2" s="1"/>
  <c r="AI521" i="2"/>
  <c r="AJ521" i="2" s="1"/>
  <c r="AQ521" i="2" s="1"/>
  <c r="AI523" i="2"/>
  <c r="AJ523" i="2" s="1"/>
  <c r="AO523" i="2" s="1"/>
  <c r="AP523" i="2" s="1"/>
  <c r="AI525" i="2"/>
  <c r="AJ525" i="2" s="1"/>
  <c r="AQ525" i="2" s="1"/>
  <c r="AI527" i="2"/>
  <c r="AJ527" i="2" s="1"/>
  <c r="AO527" i="2" s="1"/>
  <c r="AP527" i="2" s="1"/>
  <c r="AI529" i="2"/>
  <c r="AJ529" i="2" s="1"/>
  <c r="AQ529" i="2" s="1"/>
  <c r="AI531" i="2"/>
  <c r="AJ531" i="2" s="1"/>
  <c r="AO531" i="2" s="1"/>
  <c r="AP531" i="2" s="1"/>
  <c r="AI533" i="2"/>
  <c r="AJ533" i="2" s="1"/>
  <c r="AQ533" i="2" s="1"/>
  <c r="AI535" i="2"/>
  <c r="AJ535" i="2" s="1"/>
  <c r="AO535" i="2" s="1"/>
  <c r="AP535" i="2" s="1"/>
  <c r="AI537" i="2"/>
  <c r="AJ537" i="2" s="1"/>
  <c r="AQ537" i="2" s="1"/>
  <c r="AI539" i="2"/>
  <c r="AJ539" i="2" s="1"/>
  <c r="AO539" i="2" s="1"/>
  <c r="AP539" i="2" s="1"/>
  <c r="AI541" i="2"/>
  <c r="AJ541" i="2" s="1"/>
  <c r="AQ541" i="2" s="1"/>
  <c r="AI543" i="2"/>
  <c r="AJ543" i="2" s="1"/>
  <c r="AO543" i="2" s="1"/>
  <c r="AP543" i="2" s="1"/>
  <c r="AI545" i="2"/>
  <c r="AJ545" i="2" s="1"/>
  <c r="AQ545" i="2" s="1"/>
  <c r="AI547" i="2"/>
  <c r="AJ547" i="2" s="1"/>
  <c r="AO547" i="2" s="1"/>
  <c r="AP547" i="2" s="1"/>
  <c r="AI549" i="2"/>
  <c r="AJ549" i="2" s="1"/>
  <c r="AQ549" i="2" s="1"/>
  <c r="AF592" i="2"/>
  <c r="AG592" i="2" s="1"/>
  <c r="AI592" i="2"/>
  <c r="AJ592" i="2" s="1"/>
  <c r="AF600" i="2"/>
  <c r="AG600" i="2" s="1"/>
  <c r="AQ600" i="2" s="1"/>
  <c r="AI600" i="2"/>
  <c r="AJ600" i="2" s="1"/>
  <c r="AF596" i="2"/>
  <c r="AG596" i="2" s="1"/>
  <c r="AO596" i="2" s="1"/>
  <c r="AP596" i="2" s="1"/>
  <c r="AI596" i="2"/>
  <c r="AJ596" i="2" s="1"/>
  <c r="AI591" i="2"/>
  <c r="AJ591" i="2" s="1"/>
  <c r="AF591" i="2"/>
  <c r="AG591" i="2" s="1"/>
  <c r="AQ591" i="2" s="1"/>
  <c r="AI595" i="2"/>
  <c r="AJ595" i="2" s="1"/>
  <c r="AF595" i="2"/>
  <c r="AG595" i="2" s="1"/>
  <c r="AI599" i="2"/>
  <c r="AJ599" i="2" s="1"/>
  <c r="AF599" i="2"/>
  <c r="AG599" i="2" s="1"/>
  <c r="AQ599" i="2" s="1"/>
  <c r="AI603" i="2"/>
  <c r="AJ603" i="2" s="1"/>
  <c r="AF603" i="2"/>
  <c r="AG603" i="2" s="1"/>
  <c r="AI604" i="2"/>
  <c r="AJ604" i="2" s="1"/>
  <c r="AO604" i="2" s="1"/>
  <c r="AP604" i="2" s="1"/>
  <c r="AI607" i="2"/>
  <c r="AJ607" i="2" s="1"/>
  <c r="AF607" i="2"/>
  <c r="AG607" i="2" s="1"/>
  <c r="AQ607" i="2" s="1"/>
  <c r="AI608" i="2"/>
  <c r="AJ608" i="2" s="1"/>
  <c r="AQ608" i="2" s="1"/>
  <c r="AI611" i="2"/>
  <c r="AJ611" i="2" s="1"/>
  <c r="AF611" i="2"/>
  <c r="AG611" i="2" s="1"/>
  <c r="AI612" i="2"/>
  <c r="AJ612" i="2" s="1"/>
  <c r="AO612" i="2" s="1"/>
  <c r="AP612" i="2" s="1"/>
  <c r="AI615" i="2"/>
  <c r="AJ615" i="2" s="1"/>
  <c r="AF615" i="2"/>
  <c r="AG615" i="2" s="1"/>
  <c r="AI616" i="2"/>
  <c r="AJ616" i="2" s="1"/>
  <c r="AQ616" i="2" s="1"/>
  <c r="AI619" i="2"/>
  <c r="AJ619" i="2" s="1"/>
  <c r="AF619" i="2"/>
  <c r="AG619" i="2" s="1"/>
  <c r="AI620" i="2"/>
  <c r="AJ620" i="2" s="1"/>
  <c r="AO620" i="2" s="1"/>
  <c r="AP620" i="2" s="1"/>
  <c r="AI623" i="2"/>
  <c r="AJ623" i="2" s="1"/>
  <c r="AF623" i="2"/>
  <c r="AG623" i="2" s="1"/>
  <c r="AQ623" i="2" s="1"/>
  <c r="AI624" i="2"/>
  <c r="AJ624" i="2" s="1"/>
  <c r="AQ624" i="2" s="1"/>
  <c r="AI627" i="2"/>
  <c r="AJ627" i="2" s="1"/>
  <c r="AF627" i="2"/>
  <c r="AG627" i="2" s="1"/>
  <c r="AI628" i="2"/>
  <c r="AJ628" i="2" s="1"/>
  <c r="AO628" i="2" s="1"/>
  <c r="AP628" i="2" s="1"/>
  <c r="AI631" i="2"/>
  <c r="AJ631" i="2" s="1"/>
  <c r="AF631" i="2"/>
  <c r="AG631" i="2" s="1"/>
  <c r="AI632" i="2"/>
  <c r="AJ632" i="2" s="1"/>
  <c r="AQ632" i="2" s="1"/>
  <c r="AI635" i="2"/>
  <c r="AJ635" i="2" s="1"/>
  <c r="AF635" i="2"/>
  <c r="AG635" i="2" s="1"/>
  <c r="AI636" i="2"/>
  <c r="AJ636" i="2" s="1"/>
  <c r="AO636" i="2" s="1"/>
  <c r="AP636" i="2" s="1"/>
  <c r="AI639" i="2"/>
  <c r="AJ639" i="2" s="1"/>
  <c r="AF639" i="2"/>
  <c r="AG639" i="2" s="1"/>
  <c r="AQ639" i="2" s="1"/>
  <c r="AI640" i="2"/>
  <c r="AJ640" i="2" s="1"/>
  <c r="AQ640" i="2" s="1"/>
  <c r="AI643" i="2"/>
  <c r="AJ643" i="2" s="1"/>
  <c r="AF643" i="2"/>
  <c r="AG643" i="2" s="1"/>
  <c r="AI644" i="2"/>
  <c r="AJ644" i="2" s="1"/>
  <c r="AO644" i="2" s="1"/>
  <c r="AP644" i="2" s="1"/>
  <c r="AI647" i="2"/>
  <c r="AJ647" i="2" s="1"/>
  <c r="AF647" i="2"/>
  <c r="AG647" i="2" s="1"/>
  <c r="AI648" i="2"/>
  <c r="AJ648" i="2" s="1"/>
  <c r="AQ648" i="2" s="1"/>
  <c r="AI651" i="2"/>
  <c r="AJ651" i="2" s="1"/>
  <c r="AF651" i="2"/>
  <c r="AG651" i="2" s="1"/>
  <c r="AI652" i="2"/>
  <c r="AJ652" i="2" s="1"/>
  <c r="AO652" i="2" s="1"/>
  <c r="AP652" i="2" s="1"/>
  <c r="AI655" i="2"/>
  <c r="AJ655" i="2" s="1"/>
  <c r="AF655" i="2"/>
  <c r="AG655" i="2" s="1"/>
  <c r="AQ655" i="2" s="1"/>
  <c r="AI656" i="2"/>
  <c r="AJ656" i="2" s="1"/>
  <c r="AQ656" i="2" s="1"/>
  <c r="AI659" i="2"/>
  <c r="AJ659" i="2" s="1"/>
  <c r="AF659" i="2"/>
  <c r="AG659" i="2" s="1"/>
  <c r="AI660" i="2"/>
  <c r="AJ660" i="2" s="1"/>
  <c r="AO660" i="2" s="1"/>
  <c r="AP660" i="2" s="1"/>
  <c r="AI663" i="2"/>
  <c r="AJ663" i="2" s="1"/>
  <c r="AF663" i="2"/>
  <c r="AG663" i="2" s="1"/>
  <c r="AI664" i="2"/>
  <c r="AJ664" i="2" s="1"/>
  <c r="AQ664" i="2" s="1"/>
  <c r="AI667" i="2"/>
  <c r="AJ667" i="2" s="1"/>
  <c r="AF667" i="2"/>
  <c r="AG667" i="2" s="1"/>
  <c r="AI668" i="2"/>
  <c r="AJ668" i="2" s="1"/>
  <c r="AO668" i="2" s="1"/>
  <c r="AP668" i="2" s="1"/>
  <c r="AI671" i="2"/>
  <c r="AJ671" i="2" s="1"/>
  <c r="AF671" i="2"/>
  <c r="AG671" i="2" s="1"/>
  <c r="AQ671" i="2" s="1"/>
  <c r="AI672" i="2"/>
  <c r="AJ672" i="2" s="1"/>
  <c r="AO672" i="2" s="1"/>
  <c r="AP672" i="2" s="1"/>
  <c r="AI675" i="2"/>
  <c r="AJ675" i="2" s="1"/>
  <c r="AF675" i="2"/>
  <c r="AG675" i="2" s="1"/>
  <c r="AI679" i="2"/>
  <c r="AJ679" i="2" s="1"/>
  <c r="AF679" i="2"/>
  <c r="AG679" i="2" s="1"/>
  <c r="AI683" i="2"/>
  <c r="AJ683" i="2" s="1"/>
  <c r="AF683" i="2"/>
  <c r="AG683" i="2" s="1"/>
  <c r="AI687" i="2"/>
  <c r="AJ687" i="2" s="1"/>
  <c r="AF687" i="2"/>
  <c r="AG687" i="2" s="1"/>
  <c r="AI691" i="2"/>
  <c r="AJ691" i="2" s="1"/>
  <c r="AF691" i="2"/>
  <c r="AG691" i="2" s="1"/>
  <c r="AI695" i="2"/>
  <c r="AJ695" i="2" s="1"/>
  <c r="AF695" i="2"/>
  <c r="AG695" i="2" s="1"/>
  <c r="AI699" i="2"/>
  <c r="AJ699" i="2" s="1"/>
  <c r="AF699" i="2"/>
  <c r="AG699" i="2" s="1"/>
  <c r="AI703" i="2"/>
  <c r="AJ703" i="2" s="1"/>
  <c r="AF703" i="2"/>
  <c r="AG703" i="2" s="1"/>
  <c r="AI707" i="2"/>
  <c r="AJ707" i="2" s="1"/>
  <c r="AF707" i="2"/>
  <c r="AG707" i="2" s="1"/>
  <c r="AI711" i="2"/>
  <c r="AJ711" i="2" s="1"/>
  <c r="AF711" i="2"/>
  <c r="AG711" i="2" s="1"/>
  <c r="AI715" i="2"/>
  <c r="AJ715" i="2" s="1"/>
  <c r="AF715" i="2"/>
  <c r="AG715" i="2" s="1"/>
  <c r="AI743" i="2"/>
  <c r="AJ743" i="2" s="1"/>
  <c r="AF743" i="2"/>
  <c r="AG743" i="2" s="1"/>
  <c r="AI759" i="2"/>
  <c r="AJ759" i="2" s="1"/>
  <c r="AF759" i="2"/>
  <c r="AG759" i="2" s="1"/>
  <c r="AQ759" i="2" s="1"/>
  <c r="AI755" i="2"/>
  <c r="AJ755" i="2" s="1"/>
  <c r="AF755" i="2"/>
  <c r="AG755" i="2" s="1"/>
  <c r="AI589" i="2"/>
  <c r="AJ589" i="2" s="1"/>
  <c r="AF589" i="2"/>
  <c r="AG589" i="2" s="1"/>
  <c r="AO589" i="2" s="1"/>
  <c r="AP589" i="2" s="1"/>
  <c r="AI593" i="2"/>
  <c r="AJ593" i="2" s="1"/>
  <c r="AF593" i="2"/>
  <c r="AG593" i="2" s="1"/>
  <c r="AI597" i="2"/>
  <c r="AJ597" i="2" s="1"/>
  <c r="AF597" i="2"/>
  <c r="AG597" i="2" s="1"/>
  <c r="AO597" i="2" s="1"/>
  <c r="AP597" i="2" s="1"/>
  <c r="AI601" i="2"/>
  <c r="AJ601" i="2" s="1"/>
  <c r="AF601" i="2"/>
  <c r="AG601" i="2" s="1"/>
  <c r="AI605" i="2"/>
  <c r="AJ605" i="2" s="1"/>
  <c r="AF605" i="2"/>
  <c r="AG605" i="2" s="1"/>
  <c r="AO605" i="2" s="1"/>
  <c r="AP605" i="2" s="1"/>
  <c r="AI609" i="2"/>
  <c r="AJ609" i="2" s="1"/>
  <c r="AF609" i="2"/>
  <c r="AG609" i="2" s="1"/>
  <c r="AI613" i="2"/>
  <c r="AJ613" i="2" s="1"/>
  <c r="AF613" i="2"/>
  <c r="AG613" i="2" s="1"/>
  <c r="AO613" i="2" s="1"/>
  <c r="AP613" i="2" s="1"/>
  <c r="AI617" i="2"/>
  <c r="AJ617" i="2" s="1"/>
  <c r="AF617" i="2"/>
  <c r="AG617" i="2" s="1"/>
  <c r="AI621" i="2"/>
  <c r="AJ621" i="2" s="1"/>
  <c r="AF621" i="2"/>
  <c r="AG621" i="2" s="1"/>
  <c r="AO621" i="2" s="1"/>
  <c r="AP621" i="2" s="1"/>
  <c r="AI625" i="2"/>
  <c r="AJ625" i="2" s="1"/>
  <c r="AF625" i="2"/>
  <c r="AG625" i="2" s="1"/>
  <c r="AI629" i="2"/>
  <c r="AJ629" i="2" s="1"/>
  <c r="AF629" i="2"/>
  <c r="AG629" i="2" s="1"/>
  <c r="AO629" i="2" s="1"/>
  <c r="AP629" i="2" s="1"/>
  <c r="AI633" i="2"/>
  <c r="AJ633" i="2" s="1"/>
  <c r="AF633" i="2"/>
  <c r="AG633" i="2" s="1"/>
  <c r="AI637" i="2"/>
  <c r="AJ637" i="2" s="1"/>
  <c r="AF637" i="2"/>
  <c r="AG637" i="2" s="1"/>
  <c r="AO637" i="2" s="1"/>
  <c r="AP637" i="2" s="1"/>
  <c r="AI641" i="2"/>
  <c r="AJ641" i="2" s="1"/>
  <c r="AF641" i="2"/>
  <c r="AG641" i="2" s="1"/>
  <c r="AI645" i="2"/>
  <c r="AJ645" i="2" s="1"/>
  <c r="AF645" i="2"/>
  <c r="AG645" i="2" s="1"/>
  <c r="AO645" i="2" s="1"/>
  <c r="AP645" i="2" s="1"/>
  <c r="AI649" i="2"/>
  <c r="AJ649" i="2" s="1"/>
  <c r="AF649" i="2"/>
  <c r="AG649" i="2" s="1"/>
  <c r="AI653" i="2"/>
  <c r="AJ653" i="2" s="1"/>
  <c r="AF653" i="2"/>
  <c r="AG653" i="2" s="1"/>
  <c r="AO653" i="2" s="1"/>
  <c r="AP653" i="2" s="1"/>
  <c r="AI657" i="2"/>
  <c r="AJ657" i="2" s="1"/>
  <c r="AF657" i="2"/>
  <c r="AG657" i="2" s="1"/>
  <c r="AI661" i="2"/>
  <c r="AJ661" i="2" s="1"/>
  <c r="AF661" i="2"/>
  <c r="AG661" i="2" s="1"/>
  <c r="AO661" i="2" s="1"/>
  <c r="AP661" i="2" s="1"/>
  <c r="AI665" i="2"/>
  <c r="AJ665" i="2" s="1"/>
  <c r="AF665" i="2"/>
  <c r="AG665" i="2" s="1"/>
  <c r="AI669" i="2"/>
  <c r="AJ669" i="2" s="1"/>
  <c r="AF669" i="2"/>
  <c r="AG669" i="2" s="1"/>
  <c r="AO669" i="2" s="1"/>
  <c r="AP669" i="2" s="1"/>
  <c r="AI673" i="2"/>
  <c r="AJ673" i="2" s="1"/>
  <c r="AF673" i="2"/>
  <c r="AG673" i="2" s="1"/>
  <c r="AI677" i="2"/>
  <c r="AJ677" i="2" s="1"/>
  <c r="AF677" i="2"/>
  <c r="AG677" i="2" s="1"/>
  <c r="AO677" i="2" s="1"/>
  <c r="AP677" i="2" s="1"/>
  <c r="AI681" i="2"/>
  <c r="AJ681" i="2" s="1"/>
  <c r="AF681" i="2"/>
  <c r="AG681" i="2" s="1"/>
  <c r="AI685" i="2"/>
  <c r="AJ685" i="2" s="1"/>
  <c r="AF685" i="2"/>
  <c r="AG685" i="2" s="1"/>
  <c r="AO685" i="2" s="1"/>
  <c r="AP685" i="2" s="1"/>
  <c r="AI689" i="2"/>
  <c r="AJ689" i="2" s="1"/>
  <c r="AF689" i="2"/>
  <c r="AG689" i="2" s="1"/>
  <c r="AI693" i="2"/>
  <c r="AJ693" i="2" s="1"/>
  <c r="AF693" i="2"/>
  <c r="AG693" i="2" s="1"/>
  <c r="AO693" i="2" s="1"/>
  <c r="AP693" i="2" s="1"/>
  <c r="AI697" i="2"/>
  <c r="AJ697" i="2" s="1"/>
  <c r="AF697" i="2"/>
  <c r="AG697" i="2" s="1"/>
  <c r="AI701" i="2"/>
  <c r="AJ701" i="2" s="1"/>
  <c r="AF701" i="2"/>
  <c r="AG701" i="2" s="1"/>
  <c r="AO701" i="2" s="1"/>
  <c r="AP701" i="2" s="1"/>
  <c r="AI705" i="2"/>
  <c r="AJ705" i="2" s="1"/>
  <c r="AF705" i="2"/>
  <c r="AG705" i="2" s="1"/>
  <c r="AI709" i="2"/>
  <c r="AJ709" i="2" s="1"/>
  <c r="AF709" i="2"/>
  <c r="AG709" i="2" s="1"/>
  <c r="AO709" i="2" s="1"/>
  <c r="AP709" i="2" s="1"/>
  <c r="AI713" i="2"/>
  <c r="AJ713" i="2" s="1"/>
  <c r="AF713" i="2"/>
  <c r="AG713" i="2" s="1"/>
  <c r="AI717" i="2"/>
  <c r="AJ717" i="2" s="1"/>
  <c r="AF717" i="2"/>
  <c r="AG717" i="2" s="1"/>
  <c r="AO717" i="2" s="1"/>
  <c r="AP717" i="2" s="1"/>
  <c r="AI751" i="2"/>
  <c r="AJ751" i="2" s="1"/>
  <c r="AF751" i="2"/>
  <c r="AG751" i="2" s="1"/>
  <c r="AI747" i="2"/>
  <c r="AJ747" i="2" s="1"/>
  <c r="AF747" i="2"/>
  <c r="AG747" i="2" s="1"/>
  <c r="AI741" i="2"/>
  <c r="AJ741" i="2" s="1"/>
  <c r="AF741" i="2"/>
  <c r="AG741" i="2" s="1"/>
  <c r="AI745" i="2"/>
  <c r="AJ745" i="2" s="1"/>
  <c r="AF745" i="2"/>
  <c r="AG745" i="2" s="1"/>
  <c r="AO745" i="2" s="1"/>
  <c r="AP745" i="2" s="1"/>
  <c r="AI749" i="2"/>
  <c r="AJ749" i="2" s="1"/>
  <c r="AF749" i="2"/>
  <c r="AG749" i="2" s="1"/>
  <c r="AI753" i="2"/>
  <c r="AJ753" i="2" s="1"/>
  <c r="AF753" i="2"/>
  <c r="AG753" i="2" s="1"/>
  <c r="AO753" i="2" s="1"/>
  <c r="AP753" i="2" s="1"/>
  <c r="AI757" i="2"/>
  <c r="AJ757" i="2" s="1"/>
  <c r="AF757" i="2"/>
  <c r="AG757" i="2" s="1"/>
  <c r="AI761" i="2"/>
  <c r="AJ761" i="2" s="1"/>
  <c r="AF761" i="2"/>
  <c r="AG761" i="2" s="1"/>
  <c r="AO761" i="2" s="1"/>
  <c r="AP761" i="2" s="1"/>
  <c r="AI719" i="2"/>
  <c r="AJ719" i="2" s="1"/>
  <c r="AF719" i="2"/>
  <c r="AG719" i="2" s="1"/>
  <c r="AQ719" i="2" s="1"/>
  <c r="AI721" i="2"/>
  <c r="AJ721" i="2" s="1"/>
  <c r="AF721" i="2"/>
  <c r="AG721" i="2" s="1"/>
  <c r="AI723" i="2"/>
  <c r="AJ723" i="2" s="1"/>
  <c r="AF723" i="2"/>
  <c r="AG723" i="2" s="1"/>
  <c r="AI725" i="2"/>
  <c r="AJ725" i="2" s="1"/>
  <c r="AF725" i="2"/>
  <c r="AG725" i="2" s="1"/>
  <c r="AI727" i="2"/>
  <c r="AJ727" i="2" s="1"/>
  <c r="AF727" i="2"/>
  <c r="AG727" i="2" s="1"/>
  <c r="AQ727" i="2" s="1"/>
  <c r="AI729" i="2"/>
  <c r="AJ729" i="2" s="1"/>
  <c r="AF729" i="2"/>
  <c r="AG729" i="2" s="1"/>
  <c r="AI731" i="2"/>
  <c r="AJ731" i="2" s="1"/>
  <c r="AF731" i="2"/>
  <c r="AG731" i="2" s="1"/>
  <c r="AI733" i="2"/>
  <c r="AJ733" i="2" s="1"/>
  <c r="AF733" i="2"/>
  <c r="AG733" i="2" s="1"/>
  <c r="AI735" i="2"/>
  <c r="AJ735" i="2" s="1"/>
  <c r="AF735" i="2"/>
  <c r="AG735" i="2" s="1"/>
  <c r="AQ735" i="2" s="1"/>
  <c r="AI737" i="2"/>
  <c r="AJ737" i="2" s="1"/>
  <c r="AF737" i="2"/>
  <c r="AG737" i="2" s="1"/>
  <c r="AI739" i="2"/>
  <c r="AJ739" i="2" s="1"/>
  <c r="AF739" i="2"/>
  <c r="AG739" i="2" s="1"/>
  <c r="AI763" i="2"/>
  <c r="AJ763" i="2" s="1"/>
  <c r="AF763" i="2"/>
  <c r="AG763" i="2" s="1"/>
  <c r="AF765" i="2"/>
  <c r="AG765" i="2" s="1"/>
  <c r="AO765" i="2" s="1"/>
  <c r="AP765" i="2" s="1"/>
  <c r="AF767" i="2"/>
  <c r="AG767" i="2" s="1"/>
  <c r="AQ767" i="2" s="1"/>
  <c r="AF769" i="2"/>
  <c r="AG769" i="2" s="1"/>
  <c r="AF771" i="2"/>
  <c r="AG771" i="2" s="1"/>
  <c r="AF773" i="2"/>
  <c r="AG773" i="2" s="1"/>
  <c r="AO773" i="2" s="1"/>
  <c r="AP773" i="2" s="1"/>
  <c r="AF775" i="2"/>
  <c r="AG775" i="2" s="1"/>
  <c r="AQ775" i="2" s="1"/>
  <c r="AF777" i="2"/>
  <c r="AG777" i="2" s="1"/>
  <c r="AF779" i="2"/>
  <c r="AG779" i="2" s="1"/>
  <c r="AF781" i="2"/>
  <c r="AG781" i="2" s="1"/>
  <c r="AO781" i="2" s="1"/>
  <c r="AP781" i="2" s="1"/>
  <c r="AF783" i="2"/>
  <c r="AG783" i="2" s="1"/>
  <c r="AQ783" i="2" s="1"/>
  <c r="AI797" i="2"/>
  <c r="AJ797" i="2" s="1"/>
  <c r="AF797" i="2"/>
  <c r="AG797" i="2" s="1"/>
  <c r="AQ797" i="2" s="1"/>
  <c r="AI801" i="2"/>
  <c r="AJ801" i="2" s="1"/>
  <c r="AF801" i="2"/>
  <c r="AG801" i="2" s="1"/>
  <c r="AQ801" i="2" s="1"/>
  <c r="AI805" i="2"/>
  <c r="AJ805" i="2" s="1"/>
  <c r="AF805" i="2"/>
  <c r="AG805" i="2" s="1"/>
  <c r="AQ805" i="2" s="1"/>
  <c r="AI811" i="2"/>
  <c r="AJ811" i="2" s="1"/>
  <c r="AF811" i="2"/>
  <c r="AG811" i="2" s="1"/>
  <c r="AI813" i="2"/>
  <c r="AJ813" i="2" s="1"/>
  <c r="AF813" i="2"/>
  <c r="AG813" i="2" s="1"/>
  <c r="AO813" i="2" s="1"/>
  <c r="AP813" i="2" s="1"/>
  <c r="AI819" i="2"/>
  <c r="AJ819" i="2" s="1"/>
  <c r="AF819" i="2"/>
  <c r="AG819" i="2" s="1"/>
  <c r="AI821" i="2"/>
  <c r="AJ821" i="2" s="1"/>
  <c r="AF821" i="2"/>
  <c r="AG821" i="2" s="1"/>
  <c r="AO821" i="2" s="1"/>
  <c r="AP821" i="2" s="1"/>
  <c r="AI827" i="2"/>
  <c r="AJ827" i="2" s="1"/>
  <c r="AF827" i="2"/>
  <c r="AG827" i="2" s="1"/>
  <c r="AI829" i="2"/>
  <c r="AJ829" i="2" s="1"/>
  <c r="AF829" i="2"/>
  <c r="AG829" i="2" s="1"/>
  <c r="AO829" i="2" s="1"/>
  <c r="AP829" i="2" s="1"/>
  <c r="AI835" i="2"/>
  <c r="AJ835" i="2" s="1"/>
  <c r="AF835" i="2"/>
  <c r="AG835" i="2" s="1"/>
  <c r="AI837" i="2"/>
  <c r="AJ837" i="2" s="1"/>
  <c r="AF837" i="2"/>
  <c r="AG837" i="2" s="1"/>
  <c r="AO837" i="2" s="1"/>
  <c r="AP837" i="2" s="1"/>
  <c r="AI807" i="2"/>
  <c r="AJ807" i="2" s="1"/>
  <c r="AF807" i="2"/>
  <c r="AG807" i="2" s="1"/>
  <c r="AI809" i="2"/>
  <c r="AJ809" i="2" s="1"/>
  <c r="AF809" i="2"/>
  <c r="AG809" i="2" s="1"/>
  <c r="AO809" i="2" s="1"/>
  <c r="AP809" i="2" s="1"/>
  <c r="AI795" i="2"/>
  <c r="AJ795" i="2" s="1"/>
  <c r="AF795" i="2"/>
  <c r="AG795" i="2" s="1"/>
  <c r="AI799" i="2"/>
  <c r="AJ799" i="2" s="1"/>
  <c r="AF799" i="2"/>
  <c r="AG799" i="2" s="1"/>
  <c r="AI803" i="2"/>
  <c r="AJ803" i="2" s="1"/>
  <c r="AF803" i="2"/>
  <c r="AG803" i="2" s="1"/>
  <c r="AI843" i="2"/>
  <c r="AJ843" i="2" s="1"/>
  <c r="AF843" i="2"/>
  <c r="AG843" i="2" s="1"/>
  <c r="AQ843" i="2" s="1"/>
  <c r="AI851" i="2"/>
  <c r="AJ851" i="2" s="1"/>
  <c r="AF851" i="2"/>
  <c r="AG851" i="2" s="1"/>
  <c r="AI815" i="2"/>
  <c r="AJ815" i="2" s="1"/>
  <c r="AF815" i="2"/>
  <c r="AG815" i="2" s="1"/>
  <c r="AQ815" i="2" s="1"/>
  <c r="AI823" i="2"/>
  <c r="AJ823" i="2" s="1"/>
  <c r="AF823" i="2"/>
  <c r="AG823" i="2" s="1"/>
  <c r="AI831" i="2"/>
  <c r="AJ831" i="2" s="1"/>
  <c r="AF831" i="2"/>
  <c r="AG831" i="2" s="1"/>
  <c r="AQ831" i="2" s="1"/>
  <c r="AI839" i="2"/>
  <c r="AJ839" i="2" s="1"/>
  <c r="AF839" i="2"/>
  <c r="AG839" i="2" s="1"/>
  <c r="AI847" i="2"/>
  <c r="AJ847" i="2" s="1"/>
  <c r="AF847" i="2"/>
  <c r="AG847" i="2" s="1"/>
  <c r="AQ847" i="2" s="1"/>
  <c r="AI855" i="2"/>
  <c r="AJ855" i="2" s="1"/>
  <c r="AF855" i="2"/>
  <c r="AG855" i="2" s="1"/>
  <c r="AI863" i="2"/>
  <c r="AJ863" i="2" s="1"/>
  <c r="AF863" i="2"/>
  <c r="AG863" i="2" s="1"/>
  <c r="AQ863" i="2" s="1"/>
  <c r="AI871" i="2"/>
  <c r="AJ871" i="2" s="1"/>
  <c r="AF871" i="2"/>
  <c r="AG871" i="2" s="1"/>
  <c r="AI879" i="2"/>
  <c r="AJ879" i="2" s="1"/>
  <c r="AF879" i="2"/>
  <c r="AG879" i="2" s="1"/>
  <c r="AQ879" i="2" s="1"/>
  <c r="AF998" i="2"/>
  <c r="AG998" i="2" s="1"/>
  <c r="AI998" i="2"/>
  <c r="AJ998" i="2" s="1"/>
  <c r="AI817" i="2"/>
  <c r="AJ817" i="2" s="1"/>
  <c r="AF817" i="2"/>
  <c r="AG817" i="2" s="1"/>
  <c r="AI825" i="2"/>
  <c r="AJ825" i="2" s="1"/>
  <c r="AF825" i="2"/>
  <c r="AG825" i="2" s="1"/>
  <c r="AO825" i="2" s="1"/>
  <c r="AP825" i="2" s="1"/>
  <c r="AI833" i="2"/>
  <c r="AJ833" i="2" s="1"/>
  <c r="AF833" i="2"/>
  <c r="AG833" i="2" s="1"/>
  <c r="AI841" i="2"/>
  <c r="AJ841" i="2" s="1"/>
  <c r="AF841" i="2"/>
  <c r="AG841" i="2" s="1"/>
  <c r="AI849" i="2"/>
  <c r="AJ849" i="2" s="1"/>
  <c r="AF849" i="2"/>
  <c r="AG849" i="2" s="1"/>
  <c r="AI857" i="2"/>
  <c r="AJ857" i="2" s="1"/>
  <c r="AF857" i="2"/>
  <c r="AG857" i="2" s="1"/>
  <c r="AQ857" i="2" s="1"/>
  <c r="AI865" i="2"/>
  <c r="AJ865" i="2" s="1"/>
  <c r="AF865" i="2"/>
  <c r="AG865" i="2" s="1"/>
  <c r="AI873" i="2"/>
  <c r="AJ873" i="2" s="1"/>
  <c r="AF873" i="2"/>
  <c r="AG873" i="2" s="1"/>
  <c r="AO873" i="2" s="1"/>
  <c r="AP873" i="2" s="1"/>
  <c r="AI881" i="2"/>
  <c r="AJ881" i="2" s="1"/>
  <c r="AF881" i="2"/>
  <c r="AG881" i="2" s="1"/>
  <c r="AI859" i="2"/>
  <c r="AJ859" i="2" s="1"/>
  <c r="AF859" i="2"/>
  <c r="AG859" i="2" s="1"/>
  <c r="AI867" i="2"/>
  <c r="AJ867" i="2" s="1"/>
  <c r="AF867" i="2"/>
  <c r="AG867" i="2" s="1"/>
  <c r="AI875" i="2"/>
  <c r="AJ875" i="2" s="1"/>
  <c r="AF875" i="2"/>
  <c r="AG875" i="2" s="1"/>
  <c r="AI883" i="2"/>
  <c r="AJ883" i="2" s="1"/>
  <c r="AF883" i="2"/>
  <c r="AG883" i="2" s="1"/>
  <c r="AI845" i="2"/>
  <c r="AJ845" i="2" s="1"/>
  <c r="AF845" i="2"/>
  <c r="AG845" i="2" s="1"/>
  <c r="AI853" i="2"/>
  <c r="AJ853" i="2" s="1"/>
  <c r="AF853" i="2"/>
  <c r="AG853" i="2" s="1"/>
  <c r="AI861" i="2"/>
  <c r="AJ861" i="2" s="1"/>
  <c r="AF861" i="2"/>
  <c r="AG861" i="2" s="1"/>
  <c r="AO861" i="2" s="1"/>
  <c r="AP861" i="2" s="1"/>
  <c r="AI869" i="2"/>
  <c r="AJ869" i="2" s="1"/>
  <c r="AF869" i="2"/>
  <c r="AG869" i="2" s="1"/>
  <c r="AI877" i="2"/>
  <c r="AJ877" i="2" s="1"/>
  <c r="AF877" i="2"/>
  <c r="AG877" i="2" s="1"/>
  <c r="AI885" i="2"/>
  <c r="AJ885" i="2" s="1"/>
  <c r="AF885" i="2"/>
  <c r="AG885" i="2" s="1"/>
  <c r="AF886" i="2"/>
  <c r="AG886" i="2" s="1"/>
  <c r="AQ886" i="2" s="1"/>
  <c r="AF999" i="2"/>
  <c r="AG999" i="2" s="1"/>
  <c r="AQ999" i="2" s="1"/>
  <c r="F2" i="3"/>
  <c r="G5" i="3" s="1"/>
  <c r="I7" i="6"/>
  <c r="I31" i="6" s="1"/>
  <c r="H33" i="6"/>
  <c r="H31" i="6"/>
  <c r="C30" i="5"/>
  <c r="H32" i="6"/>
  <c r="L30" i="8"/>
  <c r="L27" i="8"/>
  <c r="I9" i="6"/>
  <c r="I32" i="6" s="1"/>
  <c r="K30" i="7"/>
  <c r="K27" i="7"/>
  <c r="F30" i="5"/>
  <c r="L30" i="7"/>
  <c r="L27" i="7"/>
  <c r="J9" i="8"/>
  <c r="J11" i="8" s="1"/>
  <c r="J9" i="7"/>
  <c r="J11" i="7" s="1"/>
  <c r="K9" i="8"/>
  <c r="K11" i="8" s="1"/>
  <c r="J30" i="8" l="1"/>
  <c r="J27" i="8"/>
  <c r="L29" i="7"/>
  <c r="L28" i="7"/>
  <c r="K30" i="8"/>
  <c r="K27" i="8"/>
  <c r="G97" i="2"/>
  <c r="H90" i="2"/>
  <c r="H83" i="2"/>
  <c r="H67" i="2"/>
  <c r="G47" i="2"/>
  <c r="G23" i="2"/>
  <c r="H78" i="2"/>
  <c r="G33" i="2"/>
  <c r="G31" i="2"/>
  <c r="G19" i="2"/>
  <c r="G67" i="2"/>
  <c r="H74" i="2"/>
  <c r="H81" i="2"/>
  <c r="AQ74" i="2"/>
  <c r="H65" i="2"/>
  <c r="AQ58" i="2"/>
  <c r="H55" i="2"/>
  <c r="H39" i="2"/>
  <c r="H17" i="2"/>
  <c r="AO95" i="2"/>
  <c r="AP95" i="2" s="1"/>
  <c r="AO103" i="2"/>
  <c r="AP103" i="2" s="1"/>
  <c r="AQ112" i="2"/>
  <c r="AQ120" i="2"/>
  <c r="AQ124" i="2"/>
  <c r="AQ128" i="2"/>
  <c r="AQ132" i="2"/>
  <c r="AQ136" i="2"/>
  <c r="AQ140" i="2"/>
  <c r="AQ144" i="2"/>
  <c r="AQ148" i="2"/>
  <c r="AQ152" i="2"/>
  <c r="AQ156" i="2"/>
  <c r="AQ160" i="2"/>
  <c r="AQ164" i="2"/>
  <c r="AQ168" i="2"/>
  <c r="AQ172" i="2"/>
  <c r="AQ176" i="2"/>
  <c r="AQ180" i="2"/>
  <c r="AQ184" i="2"/>
  <c r="AQ188" i="2"/>
  <c r="AQ192" i="2"/>
  <c r="AQ196" i="2"/>
  <c r="AQ200" i="2"/>
  <c r="AQ204" i="2"/>
  <c r="AQ208" i="2"/>
  <c r="AQ212" i="2"/>
  <c r="AQ216" i="2"/>
  <c r="AQ220" i="2"/>
  <c r="AQ308" i="2"/>
  <c r="AQ316" i="2"/>
  <c r="AO319" i="2"/>
  <c r="AP319" i="2" s="1"/>
  <c r="AO327" i="2"/>
  <c r="AP327" i="2" s="1"/>
  <c r="AO335" i="2"/>
  <c r="AP335" i="2" s="1"/>
  <c r="AO343" i="2"/>
  <c r="AP343" i="2" s="1"/>
  <c r="AO351" i="2"/>
  <c r="AP351" i="2" s="1"/>
  <c r="AO359" i="2"/>
  <c r="AP359" i="2" s="1"/>
  <c r="AO367" i="2"/>
  <c r="AP367" i="2" s="1"/>
  <c r="AO375" i="2"/>
  <c r="AP375" i="2" s="1"/>
  <c r="AO383" i="2"/>
  <c r="AP383" i="2" s="1"/>
  <c r="AO101" i="2"/>
  <c r="AP101" i="2" s="1"/>
  <c r="AO225" i="2"/>
  <c r="AP225" i="2" s="1"/>
  <c r="AO233" i="2"/>
  <c r="AP233" i="2" s="1"/>
  <c r="AO241" i="2"/>
  <c r="AP241" i="2" s="1"/>
  <c r="AO249" i="2"/>
  <c r="AP249" i="2" s="1"/>
  <c r="AO257" i="2"/>
  <c r="AP257" i="2" s="1"/>
  <c r="AO265" i="2"/>
  <c r="AP265" i="2" s="1"/>
  <c r="AO273" i="2"/>
  <c r="AP273" i="2" s="1"/>
  <c r="AO281" i="2"/>
  <c r="AP281" i="2" s="1"/>
  <c r="AO289" i="2"/>
  <c r="AP289" i="2" s="1"/>
  <c r="AO297" i="2"/>
  <c r="AP297" i="2" s="1"/>
  <c r="AO305" i="2"/>
  <c r="AP305" i="2" s="1"/>
  <c r="AO313" i="2"/>
  <c r="AP313" i="2" s="1"/>
  <c r="AQ227" i="2"/>
  <c r="AQ235" i="2"/>
  <c r="AQ243" i="2"/>
  <c r="AQ251" i="2"/>
  <c r="AQ259" i="2"/>
  <c r="AQ267" i="2"/>
  <c r="AQ275" i="2"/>
  <c r="AQ283" i="2"/>
  <c r="AQ291" i="2"/>
  <c r="AQ299" i="2"/>
  <c r="AQ307" i="2"/>
  <c r="AQ311" i="2"/>
  <c r="AQ315" i="2"/>
  <c r="AQ323" i="2"/>
  <c r="AQ331" i="2"/>
  <c r="AQ339" i="2"/>
  <c r="AQ347" i="2"/>
  <c r="AQ355" i="2"/>
  <c r="AQ363" i="2"/>
  <c r="AQ371" i="2"/>
  <c r="AQ379" i="2"/>
  <c r="AQ387" i="2"/>
  <c r="AQ391" i="2"/>
  <c r="AQ395" i="2"/>
  <c r="AQ403" i="2"/>
  <c r="AQ407" i="2"/>
  <c r="AQ411" i="2"/>
  <c r="AQ419" i="2"/>
  <c r="AQ423" i="2"/>
  <c r="AQ427" i="2"/>
  <c r="AO429" i="2"/>
  <c r="AP429" i="2" s="1"/>
  <c r="AO437" i="2"/>
  <c r="AP437" i="2" s="1"/>
  <c r="AO445" i="2"/>
  <c r="AP445" i="2" s="1"/>
  <c r="AO453" i="2"/>
  <c r="AP453" i="2" s="1"/>
  <c r="AO461" i="2"/>
  <c r="AP461" i="2" s="1"/>
  <c r="AO469" i="2"/>
  <c r="AP469" i="2" s="1"/>
  <c r="AO477" i="2"/>
  <c r="AP477" i="2" s="1"/>
  <c r="AO485" i="2"/>
  <c r="AP485" i="2" s="1"/>
  <c r="AO493" i="2"/>
  <c r="AP493" i="2" s="1"/>
  <c r="AO501" i="2"/>
  <c r="AP501" i="2" s="1"/>
  <c r="AO509" i="2"/>
  <c r="AP509" i="2" s="1"/>
  <c r="AO517" i="2"/>
  <c r="AP517" i="2" s="1"/>
  <c r="AO525" i="2"/>
  <c r="AP525" i="2" s="1"/>
  <c r="AO533" i="2"/>
  <c r="AP533" i="2" s="1"/>
  <c r="AO541" i="2"/>
  <c r="AP541" i="2" s="1"/>
  <c r="AO549" i="2"/>
  <c r="AP549" i="2" s="1"/>
  <c r="AQ432" i="2"/>
  <c r="AQ440" i="2"/>
  <c r="AQ448" i="2"/>
  <c r="AQ456" i="2"/>
  <c r="AQ464" i="2"/>
  <c r="AQ472" i="2"/>
  <c r="AQ480" i="2"/>
  <c r="AQ488" i="2"/>
  <c r="AQ496" i="2"/>
  <c r="AQ504" i="2"/>
  <c r="AQ512" i="2"/>
  <c r="AQ520" i="2"/>
  <c r="AQ528" i="2"/>
  <c r="AQ536" i="2"/>
  <c r="AQ544" i="2"/>
  <c r="AQ515" i="2"/>
  <c r="AQ519" i="2"/>
  <c r="AQ523" i="2"/>
  <c r="AQ527" i="2"/>
  <c r="AQ531" i="2"/>
  <c r="AQ535" i="2"/>
  <c r="AQ539" i="2"/>
  <c r="AQ543" i="2"/>
  <c r="AQ547" i="2"/>
  <c r="AO592" i="2"/>
  <c r="AP592" i="2" s="1"/>
  <c r="AO600" i="2"/>
  <c r="AP600" i="2" s="1"/>
  <c r="AO608" i="2"/>
  <c r="AP608" i="2" s="1"/>
  <c r="AO616" i="2"/>
  <c r="AP616" i="2" s="1"/>
  <c r="AO624" i="2"/>
  <c r="AP624" i="2" s="1"/>
  <c r="AO632" i="2"/>
  <c r="AP632" i="2" s="1"/>
  <c r="AO640" i="2"/>
  <c r="AP640" i="2" s="1"/>
  <c r="AO648" i="2"/>
  <c r="AP648" i="2" s="1"/>
  <c r="AO656" i="2"/>
  <c r="AP656" i="2" s="1"/>
  <c r="AO664" i="2"/>
  <c r="AP664" i="2" s="1"/>
  <c r="AQ589" i="2"/>
  <c r="AQ597" i="2"/>
  <c r="AQ605" i="2"/>
  <c r="AQ613" i="2"/>
  <c r="AQ621" i="2"/>
  <c r="AQ629" i="2"/>
  <c r="AQ637" i="2"/>
  <c r="AQ645" i="2"/>
  <c r="AQ653" i="2"/>
  <c r="AQ661" i="2"/>
  <c r="AQ669" i="2"/>
  <c r="AQ677" i="2"/>
  <c r="AQ685" i="2"/>
  <c r="AQ693" i="2"/>
  <c r="AQ701" i="2"/>
  <c r="AQ709" i="2"/>
  <c r="AQ717" i="2"/>
  <c r="AQ725" i="2"/>
  <c r="AQ733" i="2"/>
  <c r="AQ741" i="2"/>
  <c r="AQ749" i="2"/>
  <c r="AQ757" i="2"/>
  <c r="AQ765" i="2"/>
  <c r="AQ773" i="2"/>
  <c r="AQ781" i="2"/>
  <c r="AQ809" i="2"/>
  <c r="AQ885" i="2"/>
  <c r="AQ813" i="2"/>
  <c r="AQ817" i="2"/>
  <c r="AQ821" i="2"/>
  <c r="AQ825" i="2"/>
  <c r="AQ829" i="2"/>
  <c r="AQ833" i="2"/>
  <c r="AQ837" i="2"/>
  <c r="AQ841" i="2"/>
  <c r="AQ845" i="2"/>
  <c r="AQ849" i="2"/>
  <c r="AQ853" i="2"/>
  <c r="AQ861" i="2"/>
  <c r="AQ865" i="2"/>
  <c r="AQ869" i="2"/>
  <c r="AQ873" i="2"/>
  <c r="AQ877" i="2"/>
  <c r="AQ881" i="2"/>
  <c r="AO886" i="2"/>
  <c r="AP886" i="2" s="1"/>
  <c r="AQ592" i="2"/>
  <c r="AQ596" i="2"/>
  <c r="AQ604" i="2"/>
  <c r="AQ612" i="2"/>
  <c r="AQ620" i="2"/>
  <c r="AQ628" i="2"/>
  <c r="AQ636" i="2"/>
  <c r="AQ644" i="2"/>
  <c r="AQ652" i="2"/>
  <c r="AQ660" i="2"/>
  <c r="AQ668" i="2"/>
  <c r="AQ672" i="2"/>
  <c r="H34" i="2"/>
  <c r="G27" i="2"/>
  <c r="G9" i="2"/>
  <c r="AQ15" i="2"/>
  <c r="H47" i="2"/>
  <c r="J47" i="2" s="1"/>
  <c r="H105" i="2"/>
  <c r="H89" i="2"/>
  <c r="G69" i="2"/>
  <c r="G55" i="2"/>
  <c r="G48" i="2"/>
  <c r="G42" i="2"/>
  <c r="AO20" i="2"/>
  <c r="AQ45" i="2"/>
  <c r="AQ31" i="2"/>
  <c r="AQ19" i="2"/>
  <c r="AQ18" i="2"/>
  <c r="G14" i="2"/>
  <c r="H18" i="2"/>
  <c r="G36" i="2"/>
  <c r="AQ16" i="2"/>
  <c r="G8" i="2"/>
  <c r="H50" i="2"/>
  <c r="H26" i="2"/>
  <c r="H69" i="2"/>
  <c r="H91" i="2"/>
  <c r="H21" i="2"/>
  <c r="H56" i="2"/>
  <c r="H84" i="2"/>
  <c r="H64" i="2"/>
  <c r="H72" i="2"/>
  <c r="H88" i="2"/>
  <c r="H104" i="2"/>
  <c r="G17" i="2"/>
  <c r="I17" i="2" s="1"/>
  <c r="D14" i="5" s="1"/>
  <c r="H71" i="2"/>
  <c r="I71" i="2" s="1"/>
  <c r="E20" i="4" s="1"/>
  <c r="G65" i="2"/>
  <c r="I65" i="2" s="1"/>
  <c r="G40" i="2"/>
  <c r="H33" i="2"/>
  <c r="H31" i="2"/>
  <c r="AQ8" i="2"/>
  <c r="G54" i="2"/>
  <c r="G100" i="2"/>
  <c r="G66" i="2"/>
  <c r="G90" i="2"/>
  <c r="I90" i="2" s="1"/>
  <c r="I21" i="4" s="1"/>
  <c r="G51" i="2"/>
  <c r="G77" i="2"/>
  <c r="G104" i="2"/>
  <c r="I104" i="2" s="1"/>
  <c r="N18" i="4" s="1"/>
  <c r="G29" i="2"/>
  <c r="AO21" i="2"/>
  <c r="K29" i="7"/>
  <c r="K28" i="7"/>
  <c r="K31" i="7" s="1"/>
  <c r="J27" i="7"/>
  <c r="J30" i="7"/>
  <c r="L29" i="8"/>
  <c r="L28" i="8"/>
  <c r="G105" i="2"/>
  <c r="H98" i="2"/>
  <c r="H82" i="2"/>
  <c r="G75" i="2"/>
  <c r="H66" i="2"/>
  <c r="J66" i="2" s="1"/>
  <c r="E14" i="4" s="1"/>
  <c r="G59" i="2"/>
  <c r="AQ23" i="2"/>
  <c r="G91" i="2"/>
  <c r="H48" i="2"/>
  <c r="J48" i="2" s="1"/>
  <c r="AQ28" i="2"/>
  <c r="G93" i="2"/>
  <c r="G103" i="2"/>
  <c r="H86" i="2"/>
  <c r="H70" i="2"/>
  <c r="AQ48" i="2"/>
  <c r="AO38" i="2"/>
  <c r="AP38" i="2" s="1"/>
  <c r="H36" i="2"/>
  <c r="AO23" i="2"/>
  <c r="AO14" i="2"/>
  <c r="AQ89" i="2"/>
  <c r="AQ105" i="2"/>
  <c r="AO121" i="2"/>
  <c r="AP121" i="2" s="1"/>
  <c r="AO125" i="2"/>
  <c r="AP125" i="2" s="1"/>
  <c r="AO129" i="2"/>
  <c r="AP129" i="2" s="1"/>
  <c r="AO133" i="2"/>
  <c r="AP133" i="2" s="1"/>
  <c r="AO137" i="2"/>
  <c r="AP137" i="2" s="1"/>
  <c r="AO141" i="2"/>
  <c r="AP141" i="2" s="1"/>
  <c r="AO145" i="2"/>
  <c r="AP145" i="2" s="1"/>
  <c r="AO149" i="2"/>
  <c r="AP149" i="2" s="1"/>
  <c r="AO153" i="2"/>
  <c r="AP153" i="2" s="1"/>
  <c r="AO157" i="2"/>
  <c r="AP157" i="2" s="1"/>
  <c r="AO161" i="2"/>
  <c r="AP161" i="2" s="1"/>
  <c r="AO165" i="2"/>
  <c r="AP165" i="2" s="1"/>
  <c r="AO169" i="2"/>
  <c r="AP169" i="2" s="1"/>
  <c r="AO173" i="2"/>
  <c r="AP173" i="2" s="1"/>
  <c r="AO177" i="2"/>
  <c r="AP177" i="2" s="1"/>
  <c r="AO181" i="2"/>
  <c r="AP181" i="2" s="1"/>
  <c r="AO185" i="2"/>
  <c r="AP185" i="2" s="1"/>
  <c r="AO189" i="2"/>
  <c r="AP189" i="2" s="1"/>
  <c r="AO193" i="2"/>
  <c r="AP193" i="2" s="1"/>
  <c r="AO197" i="2"/>
  <c r="AP197" i="2" s="1"/>
  <c r="AO201" i="2"/>
  <c r="AP201" i="2" s="1"/>
  <c r="AO205" i="2"/>
  <c r="AP205" i="2" s="1"/>
  <c r="AO209" i="2"/>
  <c r="AP209" i="2" s="1"/>
  <c r="AO213" i="2"/>
  <c r="AP213" i="2" s="1"/>
  <c r="AO217" i="2"/>
  <c r="AP217" i="2" s="1"/>
  <c r="AO321" i="2"/>
  <c r="AP321" i="2" s="1"/>
  <c r="AO329" i="2"/>
  <c r="AP329" i="2" s="1"/>
  <c r="AO337" i="2"/>
  <c r="AP337" i="2" s="1"/>
  <c r="AO345" i="2"/>
  <c r="AP345" i="2" s="1"/>
  <c r="AO353" i="2"/>
  <c r="AP353" i="2" s="1"/>
  <c r="AO361" i="2"/>
  <c r="AP361" i="2" s="1"/>
  <c r="AO369" i="2"/>
  <c r="AP369" i="2" s="1"/>
  <c r="AO377" i="2"/>
  <c r="AP377" i="2" s="1"/>
  <c r="AO385" i="2"/>
  <c r="AP385" i="2" s="1"/>
  <c r="AQ87" i="2"/>
  <c r="AQ103" i="2"/>
  <c r="AO128" i="2"/>
  <c r="AP128" i="2" s="1"/>
  <c r="AO136" i="2"/>
  <c r="AP136" i="2" s="1"/>
  <c r="AO144" i="2"/>
  <c r="AP144" i="2" s="1"/>
  <c r="AO152" i="2"/>
  <c r="AP152" i="2" s="1"/>
  <c r="AO160" i="2"/>
  <c r="AP160" i="2" s="1"/>
  <c r="AO168" i="2"/>
  <c r="AP168" i="2" s="1"/>
  <c r="AO176" i="2"/>
  <c r="AP176" i="2" s="1"/>
  <c r="AO184" i="2"/>
  <c r="AP184" i="2" s="1"/>
  <c r="AO192" i="2"/>
  <c r="AP192" i="2" s="1"/>
  <c r="AO200" i="2"/>
  <c r="AP200" i="2" s="1"/>
  <c r="AO208" i="2"/>
  <c r="AP208" i="2" s="1"/>
  <c r="AO216" i="2"/>
  <c r="AP216" i="2" s="1"/>
  <c r="AO224" i="2"/>
  <c r="AP224" i="2" s="1"/>
  <c r="AO228" i="2"/>
  <c r="AP228" i="2" s="1"/>
  <c r="AO232" i="2"/>
  <c r="AP232" i="2" s="1"/>
  <c r="AO236" i="2"/>
  <c r="AP236" i="2" s="1"/>
  <c r="AO240" i="2"/>
  <c r="AP240" i="2" s="1"/>
  <c r="AO244" i="2"/>
  <c r="AP244" i="2" s="1"/>
  <c r="AO248" i="2"/>
  <c r="AP248" i="2" s="1"/>
  <c r="AO252" i="2"/>
  <c r="AP252" i="2" s="1"/>
  <c r="AO256" i="2"/>
  <c r="AP256" i="2" s="1"/>
  <c r="AO260" i="2"/>
  <c r="AP260" i="2" s="1"/>
  <c r="AO264" i="2"/>
  <c r="AP264" i="2" s="1"/>
  <c r="AO268" i="2"/>
  <c r="AP268" i="2" s="1"/>
  <c r="AO272" i="2"/>
  <c r="AP272" i="2" s="1"/>
  <c r="AO276" i="2"/>
  <c r="AP276" i="2" s="1"/>
  <c r="AO280" i="2"/>
  <c r="AP280" i="2" s="1"/>
  <c r="AO284" i="2"/>
  <c r="AP284" i="2" s="1"/>
  <c r="AO288" i="2"/>
  <c r="AP288" i="2" s="1"/>
  <c r="AO292" i="2"/>
  <c r="AP292" i="2" s="1"/>
  <c r="AO296" i="2"/>
  <c r="AP296" i="2" s="1"/>
  <c r="AO300" i="2"/>
  <c r="AP300" i="2" s="1"/>
  <c r="AO304" i="2"/>
  <c r="AP304" i="2" s="1"/>
  <c r="AO308" i="2"/>
  <c r="AP308" i="2" s="1"/>
  <c r="AO316" i="2"/>
  <c r="AP316" i="2" s="1"/>
  <c r="AO431" i="2"/>
  <c r="AP431" i="2" s="1"/>
  <c r="AO439" i="2"/>
  <c r="AP439" i="2" s="1"/>
  <c r="AO447" i="2"/>
  <c r="AP447" i="2" s="1"/>
  <c r="AO455" i="2"/>
  <c r="AP455" i="2" s="1"/>
  <c r="AO463" i="2"/>
  <c r="AP463" i="2" s="1"/>
  <c r="AO471" i="2"/>
  <c r="AP471" i="2" s="1"/>
  <c r="AO479" i="2"/>
  <c r="AP479" i="2" s="1"/>
  <c r="AO487" i="2"/>
  <c r="AP487" i="2" s="1"/>
  <c r="AO495" i="2"/>
  <c r="AP495" i="2" s="1"/>
  <c r="AO503" i="2"/>
  <c r="AP503" i="2" s="1"/>
  <c r="AO511" i="2"/>
  <c r="AP511" i="2" s="1"/>
  <c r="AO387" i="2"/>
  <c r="AP387" i="2" s="1"/>
  <c r="AO399" i="2"/>
  <c r="AP399" i="2" s="1"/>
  <c r="AO403" i="2"/>
  <c r="AP403" i="2" s="1"/>
  <c r="AO415" i="2"/>
  <c r="AP415" i="2" s="1"/>
  <c r="AO419" i="2"/>
  <c r="AP419" i="2" s="1"/>
  <c r="AQ434" i="2"/>
  <c r="AQ442" i="2"/>
  <c r="AQ450" i="2"/>
  <c r="AQ458" i="2"/>
  <c r="AQ466" i="2"/>
  <c r="AQ474" i="2"/>
  <c r="AQ482" i="2"/>
  <c r="AQ490" i="2"/>
  <c r="AQ498" i="2"/>
  <c r="AQ506" i="2"/>
  <c r="AQ514" i="2"/>
  <c r="AO436" i="2"/>
  <c r="AP436" i="2" s="1"/>
  <c r="AO444" i="2"/>
  <c r="AP444" i="2" s="1"/>
  <c r="AO452" i="2"/>
  <c r="AP452" i="2" s="1"/>
  <c r="AO460" i="2"/>
  <c r="AP460" i="2" s="1"/>
  <c r="AO468" i="2"/>
  <c r="AP468" i="2" s="1"/>
  <c r="AO476" i="2"/>
  <c r="AP476" i="2" s="1"/>
  <c r="AO484" i="2"/>
  <c r="AP484" i="2" s="1"/>
  <c r="AO492" i="2"/>
  <c r="AP492" i="2" s="1"/>
  <c r="AO500" i="2"/>
  <c r="AP500" i="2" s="1"/>
  <c r="AO508" i="2"/>
  <c r="AP508" i="2" s="1"/>
  <c r="AO520" i="2"/>
  <c r="AP520" i="2" s="1"/>
  <c r="AO528" i="2"/>
  <c r="AP528" i="2" s="1"/>
  <c r="AO536" i="2"/>
  <c r="AP536" i="2" s="1"/>
  <c r="AO544" i="2"/>
  <c r="AP544" i="2" s="1"/>
  <c r="AQ615" i="2"/>
  <c r="AQ631" i="2"/>
  <c r="AQ647" i="2"/>
  <c r="AQ663" i="2"/>
  <c r="AQ679" i="2"/>
  <c r="AQ687" i="2"/>
  <c r="AQ695" i="2"/>
  <c r="AQ703" i="2"/>
  <c r="AQ711" i="2"/>
  <c r="AQ743" i="2"/>
  <c r="AQ751" i="2"/>
  <c r="AQ795" i="2"/>
  <c r="AQ803" i="2"/>
  <c r="AO593" i="2"/>
  <c r="AP593" i="2" s="1"/>
  <c r="AO601" i="2"/>
  <c r="AP601" i="2" s="1"/>
  <c r="AO609" i="2"/>
  <c r="AP609" i="2" s="1"/>
  <c r="AO617" i="2"/>
  <c r="AP617" i="2" s="1"/>
  <c r="AO625" i="2"/>
  <c r="AP625" i="2" s="1"/>
  <c r="AO633" i="2"/>
  <c r="AP633" i="2" s="1"/>
  <c r="AO641" i="2"/>
  <c r="AP641" i="2" s="1"/>
  <c r="AO649" i="2"/>
  <c r="AP649" i="2" s="1"/>
  <c r="AO657" i="2"/>
  <c r="AP657" i="2" s="1"/>
  <c r="AO665" i="2"/>
  <c r="AP665" i="2" s="1"/>
  <c r="AO673" i="2"/>
  <c r="AP673" i="2" s="1"/>
  <c r="AO681" i="2"/>
  <c r="AP681" i="2" s="1"/>
  <c r="AO689" i="2"/>
  <c r="AP689" i="2" s="1"/>
  <c r="AO697" i="2"/>
  <c r="AP697" i="2" s="1"/>
  <c r="AO705" i="2"/>
  <c r="AP705" i="2" s="1"/>
  <c r="AO713" i="2"/>
  <c r="AP713" i="2" s="1"/>
  <c r="AO721" i="2"/>
  <c r="AP721" i="2" s="1"/>
  <c r="AO725" i="2"/>
  <c r="AP725" i="2" s="1"/>
  <c r="AO729" i="2"/>
  <c r="AP729" i="2" s="1"/>
  <c r="AO733" i="2"/>
  <c r="AP733" i="2" s="1"/>
  <c r="AO737" i="2"/>
  <c r="AP737" i="2" s="1"/>
  <c r="AO741" i="2"/>
  <c r="AP741" i="2" s="1"/>
  <c r="AO749" i="2"/>
  <c r="AP749" i="2" s="1"/>
  <c r="AO757" i="2"/>
  <c r="AP757" i="2" s="1"/>
  <c r="AO769" i="2"/>
  <c r="AP769" i="2" s="1"/>
  <c r="AO777" i="2"/>
  <c r="AP777" i="2" s="1"/>
  <c r="AO797" i="2"/>
  <c r="AP797" i="2" s="1"/>
  <c r="AO801" i="2"/>
  <c r="AP801" i="2" s="1"/>
  <c r="AO805" i="2"/>
  <c r="AP805" i="2" s="1"/>
  <c r="AO817" i="2"/>
  <c r="AP817" i="2" s="1"/>
  <c r="AO833" i="2"/>
  <c r="AP833" i="2" s="1"/>
  <c r="AO841" i="2"/>
  <c r="AP841" i="2" s="1"/>
  <c r="AO845" i="2"/>
  <c r="AP845" i="2" s="1"/>
  <c r="AO849" i="2"/>
  <c r="AP849" i="2" s="1"/>
  <c r="AO853" i="2"/>
  <c r="AP853" i="2" s="1"/>
  <c r="AO857" i="2"/>
  <c r="AP857" i="2" s="1"/>
  <c r="AO865" i="2"/>
  <c r="AP865" i="2" s="1"/>
  <c r="AO869" i="2"/>
  <c r="AP869" i="2" s="1"/>
  <c r="AO877" i="2"/>
  <c r="AP877" i="2" s="1"/>
  <c r="AO881" i="2"/>
  <c r="AP881" i="2" s="1"/>
  <c r="AO885" i="2"/>
  <c r="AP885" i="2" s="1"/>
  <c r="AO998" i="2"/>
  <c r="AP998" i="2" s="1"/>
  <c r="H40" i="2"/>
  <c r="G25" i="2"/>
  <c r="G15" i="2"/>
  <c r="H6" i="2"/>
  <c r="I6" i="2" s="1"/>
  <c r="G18" i="2"/>
  <c r="I18" i="2" s="1"/>
  <c r="D15" i="5" s="1"/>
  <c r="G10" i="2"/>
  <c r="H101" i="2"/>
  <c r="G85" i="2"/>
  <c r="G45" i="2"/>
  <c r="AO10" i="2"/>
  <c r="AP10" i="2" s="1"/>
  <c r="AQ10" i="2"/>
  <c r="AO31" i="2"/>
  <c r="AO18" i="2"/>
  <c r="G7" i="2"/>
  <c r="H60" i="2"/>
  <c r="H42" i="2"/>
  <c r="J42" i="2" s="1"/>
  <c r="H75" i="2"/>
  <c r="H99" i="2"/>
  <c r="H41" i="2"/>
  <c r="H63" i="2"/>
  <c r="H22" i="2"/>
  <c r="H13" i="2"/>
  <c r="H77" i="2"/>
  <c r="H92" i="2"/>
  <c r="H24" i="2"/>
  <c r="AQ13" i="2"/>
  <c r="H9" i="2"/>
  <c r="G81" i="2"/>
  <c r="I81" i="2" s="1"/>
  <c r="I12" i="4" s="1"/>
  <c r="H38" i="2"/>
  <c r="AO33" i="2"/>
  <c r="AQ39" i="2"/>
  <c r="G28" i="2"/>
  <c r="H20" i="2"/>
  <c r="AM8" i="2"/>
  <c r="AM9" i="2" s="1"/>
  <c r="AM10" i="2" s="1"/>
  <c r="AM11" i="2" s="1"/>
  <c r="AM12" i="2" s="1"/>
  <c r="AM13" i="2" s="1"/>
  <c r="AM14" i="2" s="1"/>
  <c r="AM15" i="2" s="1"/>
  <c r="AM16" i="2" s="1"/>
  <c r="AM17" i="2" s="1"/>
  <c r="AM18" i="2" s="1"/>
  <c r="AM19" i="2" s="1"/>
  <c r="AM20" i="2" s="1"/>
  <c r="AM21" i="2" s="1"/>
  <c r="AM22" i="2" s="1"/>
  <c r="AM23" i="2" s="1"/>
  <c r="AM24" i="2" s="1"/>
  <c r="AM25" i="2" s="1"/>
  <c r="AM26" i="2" s="1"/>
  <c r="AM27" i="2" s="1"/>
  <c r="AM28" i="2" s="1"/>
  <c r="AM29" i="2" s="1"/>
  <c r="AM30" i="2" s="1"/>
  <c r="AM31" i="2" s="1"/>
  <c r="AM32" i="2" s="1"/>
  <c r="AM33" i="2" s="1"/>
  <c r="AM34" i="2" s="1"/>
  <c r="AM35" i="2" s="1"/>
  <c r="AM36" i="2" s="1"/>
  <c r="AM37" i="2" s="1"/>
  <c r="AM38" i="2" s="1"/>
  <c r="AM39" i="2" s="1"/>
  <c r="AM40" i="2" s="1"/>
  <c r="AM41" i="2" s="1"/>
  <c r="AM42" i="2" s="1"/>
  <c r="AM43" i="2" s="1"/>
  <c r="AM44" i="2" s="1"/>
  <c r="AM45" i="2" s="1"/>
  <c r="AM46" i="2" s="1"/>
  <c r="AM47" i="2" s="1"/>
  <c r="AM48" i="2" s="1"/>
  <c r="AM49" i="2" s="1"/>
  <c r="AM50" i="2" s="1"/>
  <c r="AM51" i="2" s="1"/>
  <c r="AM52" i="2" s="1"/>
  <c r="AM53" i="2" s="1"/>
  <c r="AM54" i="2" s="1"/>
  <c r="AM55" i="2" s="1"/>
  <c r="AM56" i="2" s="1"/>
  <c r="AM57" i="2" s="1"/>
  <c r="AM58" i="2" s="1"/>
  <c r="AM59" i="2" s="1"/>
  <c r="AM60" i="2" s="1"/>
  <c r="AM61" i="2" s="1"/>
  <c r="AM62" i="2" s="1"/>
  <c r="AM63" i="2" s="1"/>
  <c r="AM64" i="2" s="1"/>
  <c r="AM65" i="2" s="1"/>
  <c r="AM66" i="2" s="1"/>
  <c r="AM67" i="2" s="1"/>
  <c r="AM68" i="2" s="1"/>
  <c r="AM69" i="2" s="1"/>
  <c r="AM70" i="2" s="1"/>
  <c r="AM71" i="2" s="1"/>
  <c r="AM72" i="2" s="1"/>
  <c r="AM73" i="2" s="1"/>
  <c r="AM74" i="2" s="1"/>
  <c r="AM75" i="2" s="1"/>
  <c r="AM76" i="2" s="1"/>
  <c r="AM77" i="2" s="1"/>
  <c r="AM78" i="2" s="1"/>
  <c r="AM79" i="2" s="1"/>
  <c r="AM80" i="2" s="1"/>
  <c r="AM81" i="2" s="1"/>
  <c r="AM82" i="2" s="1"/>
  <c r="AM83" i="2" s="1"/>
  <c r="AM84" i="2" s="1"/>
  <c r="AM85" i="2" s="1"/>
  <c r="AM86" i="2" s="1"/>
  <c r="AM87" i="2" s="1"/>
  <c r="AM88" i="2" s="1"/>
  <c r="AM89" i="2" s="1"/>
  <c r="AM90" i="2" s="1"/>
  <c r="AM91" i="2" s="1"/>
  <c r="AM92" i="2" s="1"/>
  <c r="AM93" i="2" s="1"/>
  <c r="AM94" i="2" s="1"/>
  <c r="AM95" i="2" s="1"/>
  <c r="AM96" i="2" s="1"/>
  <c r="AM97" i="2" s="1"/>
  <c r="AM98" i="2" s="1"/>
  <c r="AM99" i="2" s="1"/>
  <c r="AM100" i="2" s="1"/>
  <c r="AM101" i="2" s="1"/>
  <c r="AM102" i="2" s="1"/>
  <c r="AM103" i="2" s="1"/>
  <c r="AM104" i="2" s="1"/>
  <c r="AM105" i="2" s="1"/>
  <c r="AM106" i="2" s="1"/>
  <c r="AM107" i="2" s="1"/>
  <c r="AM108" i="2" s="1"/>
  <c r="AM109" i="2" s="1"/>
  <c r="AM110" i="2" s="1"/>
  <c r="AM111" i="2" s="1"/>
  <c r="AM112" i="2" s="1"/>
  <c r="AM113" i="2" s="1"/>
  <c r="AM114" i="2" s="1"/>
  <c r="AM115" i="2" s="1"/>
  <c r="AM116" i="2" s="1"/>
  <c r="AM117" i="2" s="1"/>
  <c r="AM118" i="2" s="1"/>
  <c r="AM119" i="2" s="1"/>
  <c r="AM120" i="2" s="1"/>
  <c r="AM121" i="2" s="1"/>
  <c r="AM122" i="2" s="1"/>
  <c r="AM123" i="2" s="1"/>
  <c r="AM124" i="2" s="1"/>
  <c r="AM125" i="2" s="1"/>
  <c r="AM126" i="2" s="1"/>
  <c r="AM127" i="2" s="1"/>
  <c r="AM128" i="2" s="1"/>
  <c r="AM129" i="2" s="1"/>
  <c r="AM130" i="2" s="1"/>
  <c r="AM131" i="2" s="1"/>
  <c r="AM132" i="2" s="1"/>
  <c r="AM133" i="2" s="1"/>
  <c r="AM134" i="2" s="1"/>
  <c r="AM135" i="2" s="1"/>
  <c r="AM136" i="2" s="1"/>
  <c r="AM137" i="2" s="1"/>
  <c r="AM138" i="2" s="1"/>
  <c r="AM139" i="2" s="1"/>
  <c r="AM140" i="2" s="1"/>
  <c r="AM141" i="2" s="1"/>
  <c r="AM142" i="2" s="1"/>
  <c r="AM143" i="2" s="1"/>
  <c r="AM144" i="2" s="1"/>
  <c r="AM145" i="2" s="1"/>
  <c r="AM146" i="2" s="1"/>
  <c r="AM147" i="2" s="1"/>
  <c r="AM148" i="2" s="1"/>
  <c r="G64" i="2"/>
  <c r="G13" i="2"/>
  <c r="I13" i="2" s="1"/>
  <c r="G73" i="2"/>
  <c r="G98" i="2"/>
  <c r="G61" i="2"/>
  <c r="G86" i="2"/>
  <c r="I86" i="2" s="1"/>
  <c r="I17" i="4" s="1"/>
  <c r="AP6" i="2"/>
  <c r="G50" i="2"/>
  <c r="G102" i="2"/>
  <c r="AQ21" i="2"/>
  <c r="G74" i="2"/>
  <c r="I74" i="2" s="1"/>
  <c r="E23" i="4" s="1"/>
  <c r="G58" i="2"/>
  <c r="G49" i="2"/>
  <c r="G87" i="2"/>
  <c r="H62" i="2"/>
  <c r="H52" i="2"/>
  <c r="G37" i="2"/>
  <c r="G32" i="2"/>
  <c r="G20" i="2"/>
  <c r="G11" i="2"/>
  <c r="I11" i="2" s="1"/>
  <c r="AO32" i="2"/>
  <c r="AQ32" i="2"/>
  <c r="G101" i="2"/>
  <c r="I101" i="2" s="1"/>
  <c r="H94" i="2"/>
  <c r="J94" i="2" s="1"/>
  <c r="G79" i="2"/>
  <c r="G63" i="2"/>
  <c r="G56" i="2"/>
  <c r="G53" i="2"/>
  <c r="G22" i="2"/>
  <c r="I22" i="2" s="1"/>
  <c r="D19" i="5" s="1"/>
  <c r="H16" i="2"/>
  <c r="H8" i="2"/>
  <c r="AO91" i="2"/>
  <c r="AP91" i="2" s="1"/>
  <c r="AO99" i="2"/>
  <c r="AP99" i="2" s="1"/>
  <c r="AQ122" i="2"/>
  <c r="AQ126" i="2"/>
  <c r="AQ134" i="2"/>
  <c r="AQ142" i="2"/>
  <c r="AQ150" i="2"/>
  <c r="AQ158" i="2"/>
  <c r="AQ166" i="2"/>
  <c r="AQ174" i="2"/>
  <c r="AQ182" i="2"/>
  <c r="AQ190" i="2"/>
  <c r="AQ198" i="2"/>
  <c r="AQ206" i="2"/>
  <c r="AQ214" i="2"/>
  <c r="AQ224" i="2"/>
  <c r="AQ232" i="2"/>
  <c r="AQ240" i="2"/>
  <c r="AQ248" i="2"/>
  <c r="AQ256" i="2"/>
  <c r="AQ264" i="2"/>
  <c r="AQ272" i="2"/>
  <c r="AQ280" i="2"/>
  <c r="AQ288" i="2"/>
  <c r="AQ296" i="2"/>
  <c r="AQ304" i="2"/>
  <c r="AQ312" i="2"/>
  <c r="AO57" i="2"/>
  <c r="AP57" i="2" s="1"/>
  <c r="AO73" i="2"/>
  <c r="AP73" i="2" s="1"/>
  <c r="AO81" i="2"/>
  <c r="AP81" i="2" s="1"/>
  <c r="AO89" i="2"/>
  <c r="AP89" i="2" s="1"/>
  <c r="AO97" i="2"/>
  <c r="AP97" i="2" s="1"/>
  <c r="AQ114" i="2"/>
  <c r="AQ121" i="2"/>
  <c r="AQ125" i="2"/>
  <c r="AQ129" i="2"/>
  <c r="AQ133" i="2"/>
  <c r="AQ137" i="2"/>
  <c r="AQ141" i="2"/>
  <c r="AQ145" i="2"/>
  <c r="AQ149" i="2"/>
  <c r="AQ153" i="2"/>
  <c r="AQ157" i="2"/>
  <c r="AQ161" i="2"/>
  <c r="AQ165" i="2"/>
  <c r="AQ169" i="2"/>
  <c r="AQ173" i="2"/>
  <c r="AQ177" i="2"/>
  <c r="AQ181" i="2"/>
  <c r="AQ185" i="2"/>
  <c r="AQ189" i="2"/>
  <c r="AQ193" i="2"/>
  <c r="AQ197" i="2"/>
  <c r="AQ201" i="2"/>
  <c r="AQ205" i="2"/>
  <c r="AQ209" i="2"/>
  <c r="AQ213" i="2"/>
  <c r="AQ217" i="2"/>
  <c r="AO221" i="2"/>
  <c r="AP221" i="2" s="1"/>
  <c r="AO229" i="2"/>
  <c r="AP229" i="2" s="1"/>
  <c r="AO237" i="2"/>
  <c r="AP237" i="2" s="1"/>
  <c r="AO245" i="2"/>
  <c r="AP245" i="2" s="1"/>
  <c r="AO253" i="2"/>
  <c r="AP253" i="2" s="1"/>
  <c r="AO261" i="2"/>
  <c r="AP261" i="2" s="1"/>
  <c r="AO269" i="2"/>
  <c r="AP269" i="2" s="1"/>
  <c r="AO277" i="2"/>
  <c r="AP277" i="2" s="1"/>
  <c r="AO285" i="2"/>
  <c r="AP285" i="2" s="1"/>
  <c r="AO293" i="2"/>
  <c r="AP293" i="2" s="1"/>
  <c r="AO301" i="2"/>
  <c r="AP301" i="2" s="1"/>
  <c r="AO309" i="2"/>
  <c r="AP309" i="2" s="1"/>
  <c r="AQ221" i="2"/>
  <c r="AQ225" i="2"/>
  <c r="AQ229" i="2"/>
  <c r="AQ233" i="2"/>
  <c r="AQ237" i="2"/>
  <c r="AQ241" i="2"/>
  <c r="AQ245" i="2"/>
  <c r="AQ249" i="2"/>
  <c r="AQ253" i="2"/>
  <c r="AQ257" i="2"/>
  <c r="AQ261" i="2"/>
  <c r="AQ265" i="2"/>
  <c r="AQ269" i="2"/>
  <c r="AQ273" i="2"/>
  <c r="AQ277" i="2"/>
  <c r="AQ281" i="2"/>
  <c r="AQ285" i="2"/>
  <c r="AQ289" i="2"/>
  <c r="AQ293" i="2"/>
  <c r="AQ297" i="2"/>
  <c r="AQ301" i="2"/>
  <c r="AQ305" i="2"/>
  <c r="AQ317" i="2"/>
  <c r="AQ325" i="2"/>
  <c r="AQ333" i="2"/>
  <c r="AQ341" i="2"/>
  <c r="AQ349" i="2"/>
  <c r="AQ357" i="2"/>
  <c r="AQ365" i="2"/>
  <c r="AQ373" i="2"/>
  <c r="AQ381" i="2"/>
  <c r="AQ389" i="2"/>
  <c r="AQ397" i="2"/>
  <c r="AQ401" i="2"/>
  <c r="AQ405" i="2"/>
  <c r="AQ413" i="2"/>
  <c r="AQ417" i="2"/>
  <c r="AQ421" i="2"/>
  <c r="AQ550" i="2"/>
  <c r="AO433" i="2"/>
  <c r="AP433" i="2" s="1"/>
  <c r="AO441" i="2"/>
  <c r="AP441" i="2" s="1"/>
  <c r="AO449" i="2"/>
  <c r="AP449" i="2" s="1"/>
  <c r="AO457" i="2"/>
  <c r="AP457" i="2" s="1"/>
  <c r="AO465" i="2"/>
  <c r="AP465" i="2" s="1"/>
  <c r="AO473" i="2"/>
  <c r="AP473" i="2" s="1"/>
  <c r="AO481" i="2"/>
  <c r="AP481" i="2" s="1"/>
  <c r="AO489" i="2"/>
  <c r="AP489" i="2" s="1"/>
  <c r="AO497" i="2"/>
  <c r="AP497" i="2" s="1"/>
  <c r="AO505" i="2"/>
  <c r="AP505" i="2" s="1"/>
  <c r="AO513" i="2"/>
  <c r="AP513" i="2" s="1"/>
  <c r="AO521" i="2"/>
  <c r="AP521" i="2" s="1"/>
  <c r="AO529" i="2"/>
  <c r="AP529" i="2" s="1"/>
  <c r="AO537" i="2"/>
  <c r="AP537" i="2" s="1"/>
  <c r="AO545" i="2"/>
  <c r="AP545" i="2" s="1"/>
  <c r="AQ516" i="2"/>
  <c r="AQ524" i="2"/>
  <c r="AQ532" i="2"/>
  <c r="AQ540" i="2"/>
  <c r="AQ548" i="2"/>
  <c r="AQ593" i="2"/>
  <c r="AQ601" i="2"/>
  <c r="AQ609" i="2"/>
  <c r="AQ617" i="2"/>
  <c r="AQ625" i="2"/>
  <c r="AQ633" i="2"/>
  <c r="AQ641" i="2"/>
  <c r="AQ649" i="2"/>
  <c r="AQ657" i="2"/>
  <c r="AQ665" i="2"/>
  <c r="AQ673" i="2"/>
  <c r="AQ681" i="2"/>
  <c r="AQ689" i="2"/>
  <c r="AQ697" i="2"/>
  <c r="AQ705" i="2"/>
  <c r="AQ713" i="2"/>
  <c r="AQ721" i="2"/>
  <c r="AQ729" i="2"/>
  <c r="AQ737" i="2"/>
  <c r="AQ745" i="2"/>
  <c r="AQ753" i="2"/>
  <c r="AQ761" i="2"/>
  <c r="AQ769" i="2"/>
  <c r="AQ777" i="2"/>
  <c r="AQ811" i="2"/>
  <c r="AQ819" i="2"/>
  <c r="AQ823" i="2"/>
  <c r="AQ827" i="2"/>
  <c r="AQ835" i="2"/>
  <c r="AQ839" i="2"/>
  <c r="AQ851" i="2"/>
  <c r="AQ855" i="2"/>
  <c r="AQ859" i="2"/>
  <c r="AQ867" i="2"/>
  <c r="AQ871" i="2"/>
  <c r="AQ875" i="2"/>
  <c r="AQ883" i="2"/>
  <c r="AQ998" i="2"/>
  <c r="G38" i="2"/>
  <c r="I38" i="2" s="1"/>
  <c r="H32" i="2"/>
  <c r="G24" i="2"/>
  <c r="I24" i="2" s="1"/>
  <c r="D21" i="5" s="1"/>
  <c r="H11" i="2"/>
  <c r="H97" i="2"/>
  <c r="J97" i="2" s="1"/>
  <c r="G62" i="2"/>
  <c r="G43" i="2"/>
  <c r="G16" i="2"/>
  <c r="I16" i="2" s="1"/>
  <c r="D13" i="5" s="1"/>
  <c r="AQ11" i="2"/>
  <c r="H76" i="2"/>
  <c r="H49" i="2"/>
  <c r="J49" i="2" s="1"/>
  <c r="G8" i="5" s="1"/>
  <c r="H80" i="2"/>
  <c r="H14" i="2"/>
  <c r="H44" i="2"/>
  <c r="H68" i="2"/>
  <c r="H28" i="2"/>
  <c r="H51" i="2"/>
  <c r="J51" i="2" s="1"/>
  <c r="G10" i="5" s="1"/>
  <c r="H95" i="2"/>
  <c r="H96" i="2"/>
  <c r="H19" i="2"/>
  <c r="H10" i="2"/>
  <c r="H87" i="2"/>
  <c r="G26" i="2"/>
  <c r="I26" i="2" s="1"/>
  <c r="D23" i="5" s="1"/>
  <c r="AQ14" i="2"/>
  <c r="G68" i="2"/>
  <c r="I68" i="2" s="1"/>
  <c r="G80" i="2"/>
  <c r="I80" i="2" s="1"/>
  <c r="G21" i="2"/>
  <c r="I21" i="2" s="1"/>
  <c r="D18" i="5" s="1"/>
  <c r="G82" i="2"/>
  <c r="I82" i="2" s="1"/>
  <c r="I13" i="4" s="1"/>
  <c r="G106" i="2"/>
  <c r="G70" i="2"/>
  <c r="I70" i="2" s="1"/>
  <c r="E19" i="4" s="1"/>
  <c r="G88" i="2"/>
  <c r="I88" i="2" s="1"/>
  <c r="I19" i="4" s="1"/>
  <c r="G41" i="2"/>
  <c r="G60" i="2"/>
  <c r="G89" i="2"/>
  <c r="I89" i="2" s="1"/>
  <c r="I20" i="4" s="1"/>
  <c r="AO17" i="2"/>
  <c r="AP17" i="2" s="1"/>
  <c r="AQ17" i="2"/>
  <c r="G5" i="2"/>
  <c r="G99" i="2"/>
  <c r="AO58" i="2"/>
  <c r="AP58" i="2" s="1"/>
  <c r="AO48" i="2"/>
  <c r="AP48" i="2" s="1"/>
  <c r="G35" i="2"/>
  <c r="AQ29" i="2"/>
  <c r="AO29" i="2"/>
  <c r="H102" i="2"/>
  <c r="G83" i="2"/>
  <c r="I83" i="2" s="1"/>
  <c r="I14" i="4" s="1"/>
  <c r="G95" i="2"/>
  <c r="AQ81" i="2"/>
  <c r="AQ65" i="2"/>
  <c r="AQ55" i="2"/>
  <c r="H46" i="2"/>
  <c r="AQ24" i="2"/>
  <c r="H23" i="2"/>
  <c r="AQ93" i="2"/>
  <c r="AQ101" i="2"/>
  <c r="AO110" i="2"/>
  <c r="AP110" i="2" s="1"/>
  <c r="AO118" i="2"/>
  <c r="AP118" i="2" s="1"/>
  <c r="AO123" i="2"/>
  <c r="AP123" i="2" s="1"/>
  <c r="AO127" i="2"/>
  <c r="AP127" i="2" s="1"/>
  <c r="AO131" i="2"/>
  <c r="AP131" i="2" s="1"/>
  <c r="AO135" i="2"/>
  <c r="AP135" i="2" s="1"/>
  <c r="AO139" i="2"/>
  <c r="AP139" i="2" s="1"/>
  <c r="AO143" i="2"/>
  <c r="AP143" i="2" s="1"/>
  <c r="AO147" i="2"/>
  <c r="AP147" i="2" s="1"/>
  <c r="AO151" i="2"/>
  <c r="AP151" i="2" s="1"/>
  <c r="AO155" i="2"/>
  <c r="AP155" i="2" s="1"/>
  <c r="AO159" i="2"/>
  <c r="AP159" i="2" s="1"/>
  <c r="AO163" i="2"/>
  <c r="AP163" i="2" s="1"/>
  <c r="AO167" i="2"/>
  <c r="AP167" i="2" s="1"/>
  <c r="AO171" i="2"/>
  <c r="AP171" i="2" s="1"/>
  <c r="AO175" i="2"/>
  <c r="AP175" i="2" s="1"/>
  <c r="AO179" i="2"/>
  <c r="AP179" i="2" s="1"/>
  <c r="AO183" i="2"/>
  <c r="AP183" i="2" s="1"/>
  <c r="AO187" i="2"/>
  <c r="AP187" i="2" s="1"/>
  <c r="AO191" i="2"/>
  <c r="AP191" i="2" s="1"/>
  <c r="AO195" i="2"/>
  <c r="AP195" i="2" s="1"/>
  <c r="AO199" i="2"/>
  <c r="AP199" i="2" s="1"/>
  <c r="AO203" i="2"/>
  <c r="AP203" i="2" s="1"/>
  <c r="AO207" i="2"/>
  <c r="AP207" i="2" s="1"/>
  <c r="AO211" i="2"/>
  <c r="AP211" i="2" s="1"/>
  <c r="AO215" i="2"/>
  <c r="AP215" i="2" s="1"/>
  <c r="AO219" i="2"/>
  <c r="AP219" i="2" s="1"/>
  <c r="AQ226" i="2"/>
  <c r="AQ234" i="2"/>
  <c r="AQ242" i="2"/>
  <c r="AQ250" i="2"/>
  <c r="AQ258" i="2"/>
  <c r="AQ266" i="2"/>
  <c r="AQ274" i="2"/>
  <c r="AQ282" i="2"/>
  <c r="AQ290" i="2"/>
  <c r="AQ298" i="2"/>
  <c r="AQ306" i="2"/>
  <c r="AQ314" i="2"/>
  <c r="AO46" i="2"/>
  <c r="AP46" i="2" s="1"/>
  <c r="AQ91" i="2"/>
  <c r="AQ99" i="2"/>
  <c r="AQ107" i="2"/>
  <c r="AO116" i="2"/>
  <c r="AP116" i="2" s="1"/>
  <c r="AO122" i="2"/>
  <c r="AP122" i="2" s="1"/>
  <c r="AO126" i="2"/>
  <c r="AP126" i="2" s="1"/>
  <c r="AO130" i="2"/>
  <c r="AP130" i="2" s="1"/>
  <c r="AO134" i="2"/>
  <c r="AP134" i="2" s="1"/>
  <c r="AO138" i="2"/>
  <c r="AP138" i="2" s="1"/>
  <c r="AO142" i="2"/>
  <c r="AP142" i="2" s="1"/>
  <c r="AO146" i="2"/>
  <c r="AP146" i="2" s="1"/>
  <c r="AO150" i="2"/>
  <c r="AP150" i="2" s="1"/>
  <c r="AO154" i="2"/>
  <c r="AP154" i="2" s="1"/>
  <c r="AO158" i="2"/>
  <c r="AP158" i="2" s="1"/>
  <c r="AO162" i="2"/>
  <c r="AP162" i="2" s="1"/>
  <c r="AO166" i="2"/>
  <c r="AP166" i="2" s="1"/>
  <c r="AO170" i="2"/>
  <c r="AP170" i="2" s="1"/>
  <c r="AO174" i="2"/>
  <c r="AP174" i="2" s="1"/>
  <c r="AO178" i="2"/>
  <c r="AP178" i="2" s="1"/>
  <c r="AO182" i="2"/>
  <c r="AP182" i="2" s="1"/>
  <c r="AO186" i="2"/>
  <c r="AP186" i="2" s="1"/>
  <c r="AO190" i="2"/>
  <c r="AP190" i="2" s="1"/>
  <c r="AO194" i="2"/>
  <c r="AP194" i="2" s="1"/>
  <c r="AO198" i="2"/>
  <c r="AP198" i="2" s="1"/>
  <c r="AO202" i="2"/>
  <c r="AP202" i="2" s="1"/>
  <c r="AO206" i="2"/>
  <c r="AP206" i="2" s="1"/>
  <c r="AO210" i="2"/>
  <c r="AP210" i="2" s="1"/>
  <c r="AO214" i="2"/>
  <c r="AP214" i="2" s="1"/>
  <c r="AO218" i="2"/>
  <c r="AP218" i="2" s="1"/>
  <c r="AO223" i="2"/>
  <c r="AP223" i="2" s="1"/>
  <c r="AO231" i="2"/>
  <c r="AP231" i="2" s="1"/>
  <c r="AO239" i="2"/>
  <c r="AP239" i="2" s="1"/>
  <c r="AO247" i="2"/>
  <c r="AP247" i="2" s="1"/>
  <c r="AO255" i="2"/>
  <c r="AP255" i="2" s="1"/>
  <c r="AO263" i="2"/>
  <c r="AP263" i="2" s="1"/>
  <c r="AO271" i="2"/>
  <c r="AP271" i="2" s="1"/>
  <c r="AO279" i="2"/>
  <c r="AP279" i="2" s="1"/>
  <c r="AO287" i="2"/>
  <c r="AP287" i="2" s="1"/>
  <c r="AO295" i="2"/>
  <c r="AP295" i="2" s="1"/>
  <c r="AO303" i="2"/>
  <c r="AP303" i="2" s="1"/>
  <c r="AO222" i="2"/>
  <c r="AP222" i="2" s="1"/>
  <c r="AO226" i="2"/>
  <c r="AP226" i="2" s="1"/>
  <c r="AO230" i="2"/>
  <c r="AP230" i="2" s="1"/>
  <c r="AO234" i="2"/>
  <c r="AP234" i="2" s="1"/>
  <c r="AO238" i="2"/>
  <c r="AP238" i="2" s="1"/>
  <c r="AO242" i="2"/>
  <c r="AP242" i="2" s="1"/>
  <c r="AO246" i="2"/>
  <c r="AP246" i="2" s="1"/>
  <c r="AO250" i="2"/>
  <c r="AP250" i="2" s="1"/>
  <c r="AO254" i="2"/>
  <c r="AP254" i="2" s="1"/>
  <c r="AO258" i="2"/>
  <c r="AP258" i="2" s="1"/>
  <c r="AO262" i="2"/>
  <c r="AP262" i="2" s="1"/>
  <c r="AO266" i="2"/>
  <c r="AP266" i="2" s="1"/>
  <c r="AO270" i="2"/>
  <c r="AP270" i="2" s="1"/>
  <c r="AO274" i="2"/>
  <c r="AP274" i="2" s="1"/>
  <c r="AO278" i="2"/>
  <c r="AP278" i="2" s="1"/>
  <c r="AO282" i="2"/>
  <c r="AP282" i="2" s="1"/>
  <c r="AO286" i="2"/>
  <c r="AP286" i="2" s="1"/>
  <c r="AO290" i="2"/>
  <c r="AP290" i="2" s="1"/>
  <c r="AO294" i="2"/>
  <c r="AP294" i="2" s="1"/>
  <c r="AO298" i="2"/>
  <c r="AP298" i="2" s="1"/>
  <c r="AO302" i="2"/>
  <c r="AP302" i="2" s="1"/>
  <c r="AO306" i="2"/>
  <c r="AP306" i="2" s="1"/>
  <c r="AO310" i="2"/>
  <c r="AP310" i="2" s="1"/>
  <c r="AO314" i="2"/>
  <c r="AP314" i="2" s="1"/>
  <c r="AO435" i="2"/>
  <c r="AP435" i="2" s="1"/>
  <c r="AO443" i="2"/>
  <c r="AP443" i="2" s="1"/>
  <c r="AO451" i="2"/>
  <c r="AP451" i="2" s="1"/>
  <c r="AO459" i="2"/>
  <c r="AP459" i="2" s="1"/>
  <c r="AO467" i="2"/>
  <c r="AP467" i="2" s="1"/>
  <c r="AO475" i="2"/>
  <c r="AP475" i="2" s="1"/>
  <c r="AO483" i="2"/>
  <c r="AP483" i="2" s="1"/>
  <c r="AO491" i="2"/>
  <c r="AP491" i="2" s="1"/>
  <c r="AO499" i="2"/>
  <c r="AP499" i="2" s="1"/>
  <c r="AO507" i="2"/>
  <c r="AP507" i="2" s="1"/>
  <c r="AO389" i="2"/>
  <c r="AP389" i="2" s="1"/>
  <c r="AO393" i="2"/>
  <c r="AP393" i="2" s="1"/>
  <c r="AO397" i="2"/>
  <c r="AP397" i="2" s="1"/>
  <c r="AO401" i="2"/>
  <c r="AP401" i="2" s="1"/>
  <c r="AO405" i="2"/>
  <c r="AP405" i="2" s="1"/>
  <c r="AO409" i="2"/>
  <c r="AP409" i="2" s="1"/>
  <c r="AO413" i="2"/>
  <c r="AP413" i="2" s="1"/>
  <c r="AO417" i="2"/>
  <c r="AP417" i="2" s="1"/>
  <c r="AO421" i="2"/>
  <c r="AP421" i="2" s="1"/>
  <c r="AO425" i="2"/>
  <c r="AP425" i="2" s="1"/>
  <c r="AQ430" i="2"/>
  <c r="AQ438" i="2"/>
  <c r="AQ446" i="2"/>
  <c r="AQ454" i="2"/>
  <c r="AQ462" i="2"/>
  <c r="AQ470" i="2"/>
  <c r="AQ478" i="2"/>
  <c r="AQ486" i="2"/>
  <c r="AQ494" i="2"/>
  <c r="AQ502" i="2"/>
  <c r="AQ510" i="2"/>
  <c r="AQ518" i="2"/>
  <c r="AQ526" i="2"/>
  <c r="AQ534" i="2"/>
  <c r="AQ542" i="2"/>
  <c r="AO430" i="2"/>
  <c r="AP430" i="2" s="1"/>
  <c r="AO434" i="2"/>
  <c r="AP434" i="2" s="1"/>
  <c r="AO438" i="2"/>
  <c r="AP438" i="2" s="1"/>
  <c r="AO442" i="2"/>
  <c r="AP442" i="2" s="1"/>
  <c r="AO446" i="2"/>
  <c r="AP446" i="2" s="1"/>
  <c r="AO450" i="2"/>
  <c r="AP450" i="2" s="1"/>
  <c r="AO454" i="2"/>
  <c r="AP454" i="2" s="1"/>
  <c r="AO458" i="2"/>
  <c r="AP458" i="2" s="1"/>
  <c r="AO462" i="2"/>
  <c r="AP462" i="2" s="1"/>
  <c r="AO466" i="2"/>
  <c r="AP466" i="2" s="1"/>
  <c r="AO470" i="2"/>
  <c r="AP470" i="2" s="1"/>
  <c r="AO474" i="2"/>
  <c r="AP474" i="2" s="1"/>
  <c r="AO478" i="2"/>
  <c r="AP478" i="2" s="1"/>
  <c r="AO482" i="2"/>
  <c r="AP482" i="2" s="1"/>
  <c r="AO486" i="2"/>
  <c r="AP486" i="2" s="1"/>
  <c r="AO490" i="2"/>
  <c r="AP490" i="2" s="1"/>
  <c r="AO494" i="2"/>
  <c r="AP494" i="2" s="1"/>
  <c r="AO498" i="2"/>
  <c r="AP498" i="2" s="1"/>
  <c r="AO502" i="2"/>
  <c r="AP502" i="2" s="1"/>
  <c r="AO506" i="2"/>
  <c r="AP506" i="2" s="1"/>
  <c r="AO510" i="2"/>
  <c r="AP510" i="2" s="1"/>
  <c r="AO514" i="2"/>
  <c r="AP514" i="2" s="1"/>
  <c r="AO518" i="2"/>
  <c r="AP518" i="2" s="1"/>
  <c r="AO522" i="2"/>
  <c r="AP522" i="2" s="1"/>
  <c r="AO526" i="2"/>
  <c r="AP526" i="2" s="1"/>
  <c r="AO530" i="2"/>
  <c r="AP530" i="2" s="1"/>
  <c r="AO534" i="2"/>
  <c r="AP534" i="2" s="1"/>
  <c r="AO538" i="2"/>
  <c r="AP538" i="2" s="1"/>
  <c r="AO542" i="2"/>
  <c r="AP542" i="2" s="1"/>
  <c r="AO546" i="2"/>
  <c r="AP546" i="2" s="1"/>
  <c r="AO550" i="2"/>
  <c r="AP550" i="2" s="1"/>
  <c r="AQ595" i="2"/>
  <c r="AQ603" i="2"/>
  <c r="AQ611" i="2"/>
  <c r="AQ619" i="2"/>
  <c r="AQ627" i="2"/>
  <c r="AQ635" i="2"/>
  <c r="AQ643" i="2"/>
  <c r="AQ651" i="2"/>
  <c r="AQ659" i="2"/>
  <c r="AQ667" i="2"/>
  <c r="AQ675" i="2"/>
  <c r="AQ683" i="2"/>
  <c r="AQ691" i="2"/>
  <c r="AQ699" i="2"/>
  <c r="AQ707" i="2"/>
  <c r="AQ715" i="2"/>
  <c r="AQ723" i="2"/>
  <c r="AQ731" i="2"/>
  <c r="AQ739" i="2"/>
  <c r="AQ747" i="2"/>
  <c r="AQ755" i="2"/>
  <c r="AQ763" i="2"/>
  <c r="AQ771" i="2"/>
  <c r="AQ779" i="2"/>
  <c r="AQ799" i="2"/>
  <c r="AQ807" i="2"/>
  <c r="AO591" i="2"/>
  <c r="AP591" i="2" s="1"/>
  <c r="AO595" i="2"/>
  <c r="AP595" i="2" s="1"/>
  <c r="AO599" i="2"/>
  <c r="AP599" i="2" s="1"/>
  <c r="AO603" i="2"/>
  <c r="AP603" i="2" s="1"/>
  <c r="AO607" i="2"/>
  <c r="AP607" i="2" s="1"/>
  <c r="AO611" i="2"/>
  <c r="AP611" i="2" s="1"/>
  <c r="AO615" i="2"/>
  <c r="AP615" i="2" s="1"/>
  <c r="AO619" i="2"/>
  <c r="AP619" i="2" s="1"/>
  <c r="AO623" i="2"/>
  <c r="AP623" i="2" s="1"/>
  <c r="AO627" i="2"/>
  <c r="AP627" i="2" s="1"/>
  <c r="AO631" i="2"/>
  <c r="AP631" i="2" s="1"/>
  <c r="AO635" i="2"/>
  <c r="AP635" i="2" s="1"/>
  <c r="AO639" i="2"/>
  <c r="AP639" i="2" s="1"/>
  <c r="AO643" i="2"/>
  <c r="AP643" i="2" s="1"/>
  <c r="AO647" i="2"/>
  <c r="AP647" i="2" s="1"/>
  <c r="AO651" i="2"/>
  <c r="AP651" i="2" s="1"/>
  <c r="AO655" i="2"/>
  <c r="AP655" i="2" s="1"/>
  <c r="AO659" i="2"/>
  <c r="AP659" i="2" s="1"/>
  <c r="AO663" i="2"/>
  <c r="AP663" i="2" s="1"/>
  <c r="AO667" i="2"/>
  <c r="AP667" i="2" s="1"/>
  <c r="AO671" i="2"/>
  <c r="AP671" i="2" s="1"/>
  <c r="AO675" i="2"/>
  <c r="AP675" i="2" s="1"/>
  <c r="AO679" i="2"/>
  <c r="AP679" i="2" s="1"/>
  <c r="AO683" i="2"/>
  <c r="AP683" i="2" s="1"/>
  <c r="AO687" i="2"/>
  <c r="AP687" i="2" s="1"/>
  <c r="AO691" i="2"/>
  <c r="AP691" i="2" s="1"/>
  <c r="AO695" i="2"/>
  <c r="AP695" i="2" s="1"/>
  <c r="AO699" i="2"/>
  <c r="AP699" i="2" s="1"/>
  <c r="AO703" i="2"/>
  <c r="AP703" i="2" s="1"/>
  <c r="AO707" i="2"/>
  <c r="AP707" i="2" s="1"/>
  <c r="AO711" i="2"/>
  <c r="AP711" i="2" s="1"/>
  <c r="AO715" i="2"/>
  <c r="AP715" i="2" s="1"/>
  <c r="AO719" i="2"/>
  <c r="AP719" i="2" s="1"/>
  <c r="AO723" i="2"/>
  <c r="AP723" i="2" s="1"/>
  <c r="AO727" i="2"/>
  <c r="AP727" i="2" s="1"/>
  <c r="AO731" i="2"/>
  <c r="AP731" i="2" s="1"/>
  <c r="AO735" i="2"/>
  <c r="AP735" i="2" s="1"/>
  <c r="AO739" i="2"/>
  <c r="AP739" i="2" s="1"/>
  <c r="AO743" i="2"/>
  <c r="AP743" i="2" s="1"/>
  <c r="AO747" i="2"/>
  <c r="AP747" i="2" s="1"/>
  <c r="AO751" i="2"/>
  <c r="AP751" i="2" s="1"/>
  <c r="AO755" i="2"/>
  <c r="AP755" i="2" s="1"/>
  <c r="AO759" i="2"/>
  <c r="AP759" i="2" s="1"/>
  <c r="AO763" i="2"/>
  <c r="AP763" i="2" s="1"/>
  <c r="AO767" i="2"/>
  <c r="AP767" i="2" s="1"/>
  <c r="AO771" i="2"/>
  <c r="AP771" i="2" s="1"/>
  <c r="AO775" i="2"/>
  <c r="AP775" i="2" s="1"/>
  <c r="AO779" i="2"/>
  <c r="AP779" i="2" s="1"/>
  <c r="AO783" i="2"/>
  <c r="AP783" i="2" s="1"/>
  <c r="AO795" i="2"/>
  <c r="AP795" i="2" s="1"/>
  <c r="AO799" i="2"/>
  <c r="AP799" i="2" s="1"/>
  <c r="AO803" i="2"/>
  <c r="AP803" i="2" s="1"/>
  <c r="AO807" i="2"/>
  <c r="AP807" i="2" s="1"/>
  <c r="AO811" i="2"/>
  <c r="AP811" i="2" s="1"/>
  <c r="AO815" i="2"/>
  <c r="AP815" i="2" s="1"/>
  <c r="AO819" i="2"/>
  <c r="AP819" i="2" s="1"/>
  <c r="AO823" i="2"/>
  <c r="AP823" i="2" s="1"/>
  <c r="AO827" i="2"/>
  <c r="AP827" i="2" s="1"/>
  <c r="AO831" i="2"/>
  <c r="AP831" i="2" s="1"/>
  <c r="AO835" i="2"/>
  <c r="AP835" i="2" s="1"/>
  <c r="AO839" i="2"/>
  <c r="AP839" i="2" s="1"/>
  <c r="AO843" i="2"/>
  <c r="AP843" i="2" s="1"/>
  <c r="AO847" i="2"/>
  <c r="AP847" i="2" s="1"/>
  <c r="AO851" i="2"/>
  <c r="AP851" i="2" s="1"/>
  <c r="AO855" i="2"/>
  <c r="AP855" i="2" s="1"/>
  <c r="AO859" i="2"/>
  <c r="AP859" i="2" s="1"/>
  <c r="AO863" i="2"/>
  <c r="AP863" i="2" s="1"/>
  <c r="AO867" i="2"/>
  <c r="AP867" i="2" s="1"/>
  <c r="AO871" i="2"/>
  <c r="AP871" i="2" s="1"/>
  <c r="AO875" i="2"/>
  <c r="AP875" i="2" s="1"/>
  <c r="AO879" i="2"/>
  <c r="AP879" i="2" s="1"/>
  <c r="AO883" i="2"/>
  <c r="AP883" i="2" s="1"/>
  <c r="AO999" i="2"/>
  <c r="AP999" i="2" s="1"/>
  <c r="H30" i="2"/>
  <c r="AO34" i="2"/>
  <c r="AP34" i="2" s="1"/>
  <c r="AQ34" i="2"/>
  <c r="H5" i="2"/>
  <c r="G12" i="2"/>
  <c r="I12" i="2" s="1"/>
  <c r="H58" i="2"/>
  <c r="J58" i="2" s="1"/>
  <c r="H93" i="2"/>
  <c r="J93" i="2" s="1"/>
  <c r="G78" i="2"/>
  <c r="I78" i="2" s="1"/>
  <c r="I9" i="4" s="1"/>
  <c r="G52" i="2"/>
  <c r="H29" i="2"/>
  <c r="G34" i="2"/>
  <c r="I34" i="2" s="1"/>
  <c r="G30" i="2"/>
  <c r="I30" i="2" s="1"/>
  <c r="D27" i="5" s="1"/>
  <c r="H15" i="2"/>
  <c r="H37" i="2"/>
  <c r="G39" i="2"/>
  <c r="I39" i="2" s="1"/>
  <c r="H27" i="2"/>
  <c r="H25" i="2"/>
  <c r="H43" i="2"/>
  <c r="J43" i="2" s="1"/>
  <c r="H7" i="2"/>
  <c r="H59" i="2"/>
  <c r="J59" i="2" s="1"/>
  <c r="H85" i="2"/>
  <c r="H45" i="2"/>
  <c r="J45" i="2" s="1"/>
  <c r="H53" i="2"/>
  <c r="J53" i="2" s="1"/>
  <c r="G19" i="5" s="1"/>
  <c r="H79" i="2"/>
  <c r="H54" i="2"/>
  <c r="J54" i="2" s="1"/>
  <c r="G20" i="5" s="1"/>
  <c r="H61" i="2"/>
  <c r="J61" i="2" s="1"/>
  <c r="H103" i="2"/>
  <c r="H100" i="2"/>
  <c r="H35" i="2"/>
  <c r="H73" i="2"/>
  <c r="G92" i="2"/>
  <c r="I92" i="2" s="1"/>
  <c r="I23" i="4" s="1"/>
  <c r="G44" i="2"/>
  <c r="G84" i="2"/>
  <c r="I84" i="2" s="1"/>
  <c r="I15" i="4" s="1"/>
  <c r="G46" i="2"/>
  <c r="G72" i="2"/>
  <c r="I72" i="2" s="1"/>
  <c r="E21" i="4" s="1"/>
  <c r="G96" i="2"/>
  <c r="G76" i="2"/>
  <c r="I76" i="2" s="1"/>
  <c r="E25" i="4" s="1"/>
  <c r="AP33" i="2" l="1"/>
  <c r="AP23" i="2"/>
  <c r="AP21" i="2"/>
  <c r="AP12" i="2"/>
  <c r="AP25" i="2"/>
  <c r="AP18" i="2"/>
  <c r="AP16" i="2"/>
  <c r="AP11" i="2"/>
  <c r="AP31" i="2"/>
  <c r="AP24" i="2"/>
  <c r="AP15" i="2"/>
  <c r="AP14" i="2"/>
  <c r="AP13" i="2"/>
  <c r="AP28" i="2"/>
  <c r="AP19" i="2"/>
  <c r="AP39" i="2"/>
  <c r="AP29" i="2"/>
  <c r="AP32" i="2"/>
  <c r="AM149" i="2"/>
  <c r="AM499" i="2"/>
  <c r="AM850" i="2" s="1"/>
  <c r="J44" i="2"/>
  <c r="N15" i="4"/>
  <c r="D10" i="5"/>
  <c r="J52" i="2"/>
  <c r="G11" i="5" s="1"/>
  <c r="I102" i="2"/>
  <c r="N16" i="4" s="1"/>
  <c r="I28" i="2"/>
  <c r="D25" i="5" s="1"/>
  <c r="J63" i="2"/>
  <c r="E11" i="4" s="1"/>
  <c r="I85" i="2"/>
  <c r="I16" i="4" s="1"/>
  <c r="I75" i="2"/>
  <c r="E24" i="4" s="1"/>
  <c r="AP20" i="2"/>
  <c r="I69" i="2"/>
  <c r="E18" i="4" s="1"/>
  <c r="I31" i="2"/>
  <c r="D28" i="5" s="1"/>
  <c r="I5" i="2"/>
  <c r="J64" i="2"/>
  <c r="E12" i="4" s="1"/>
  <c r="N11" i="4"/>
  <c r="I79" i="2"/>
  <c r="I10" i="4" s="1"/>
  <c r="I20" i="2"/>
  <c r="D17" i="5" s="1"/>
  <c r="J62" i="2"/>
  <c r="E10" i="4" s="1"/>
  <c r="J41" i="2"/>
  <c r="J60" i="2"/>
  <c r="E9" i="4" s="1"/>
  <c r="I77" i="2"/>
  <c r="E26" i="4" s="1"/>
  <c r="J50" i="2"/>
  <c r="G9" i="5" s="1"/>
  <c r="I36" i="2"/>
  <c r="J55" i="2"/>
  <c r="G27" i="5" s="1"/>
  <c r="I33" i="2"/>
  <c r="L31" i="7"/>
  <c r="J46" i="2"/>
  <c r="G7" i="5" s="1"/>
  <c r="I35" i="2"/>
  <c r="O39" i="7"/>
  <c r="O39" i="8"/>
  <c r="I11" i="4"/>
  <c r="I32" i="2"/>
  <c r="J99" i="2"/>
  <c r="N13" i="4" s="1"/>
  <c r="I7" i="2"/>
  <c r="I15" i="2"/>
  <c r="D12" i="5" s="1"/>
  <c r="J29" i="7"/>
  <c r="J28" i="7"/>
  <c r="J31" i="7" s="1"/>
  <c r="I40" i="2"/>
  <c r="I8" i="2"/>
  <c r="D7" i="5" s="1"/>
  <c r="I9" i="2"/>
  <c r="D8" i="5" s="1"/>
  <c r="I23" i="2"/>
  <c r="D20" i="5" s="1"/>
  <c r="E17" i="4"/>
  <c r="I37" i="2"/>
  <c r="I87" i="2"/>
  <c r="I18" i="4" s="1"/>
  <c r="G2" i="3"/>
  <c r="I73" i="2"/>
  <c r="E22" i="4" s="1"/>
  <c r="I10" i="2"/>
  <c r="D9" i="5" s="1"/>
  <c r="I25" i="2"/>
  <c r="D22" i="5" s="1"/>
  <c r="I103" i="2"/>
  <c r="N17" i="4" s="1"/>
  <c r="J98" i="2"/>
  <c r="N12" i="4" s="1"/>
  <c r="L31" i="8"/>
  <c r="I29" i="2"/>
  <c r="D26" i="5" s="1"/>
  <c r="J67" i="2"/>
  <c r="I14" i="2"/>
  <c r="D11" i="5" s="1"/>
  <c r="I27" i="2"/>
  <c r="D24" i="5" s="1"/>
  <c r="I19" i="2"/>
  <c r="D16" i="5" s="1"/>
  <c r="K29" i="8"/>
  <c r="K28" i="8"/>
  <c r="K31" i="8" s="1"/>
  <c r="J29" i="8"/>
  <c r="J28" i="8"/>
  <c r="J31" i="8" s="1"/>
  <c r="E15" i="4" l="1"/>
  <c r="D29" i="5"/>
  <c r="I91" i="2"/>
  <c r="J100" i="2"/>
  <c r="N14" i="4" s="1"/>
  <c r="I105" i="2"/>
  <c r="N19" i="4" s="1"/>
  <c r="F305" i="3"/>
  <c r="B305" i="3"/>
  <c r="F304" i="3"/>
  <c r="B304" i="3"/>
  <c r="F303" i="3"/>
  <c r="B303" i="3"/>
  <c r="F302" i="3"/>
  <c r="B302" i="3"/>
  <c r="F301" i="3"/>
  <c r="B301" i="3"/>
  <c r="F300" i="3"/>
  <c r="B300" i="3"/>
  <c r="F299" i="3"/>
  <c r="B299" i="3"/>
  <c r="F298" i="3"/>
  <c r="B298" i="3"/>
  <c r="F297" i="3"/>
  <c r="B297" i="3"/>
  <c r="F296" i="3"/>
  <c r="B296" i="3"/>
  <c r="F295" i="3"/>
  <c r="B295" i="3"/>
  <c r="F294" i="3"/>
  <c r="B294" i="3"/>
  <c r="F293" i="3"/>
  <c r="B293" i="3"/>
  <c r="F292" i="3"/>
  <c r="B292" i="3"/>
  <c r="F291" i="3"/>
  <c r="B291" i="3"/>
  <c r="F290" i="3"/>
  <c r="B290" i="3"/>
  <c r="F289" i="3"/>
  <c r="B289" i="3"/>
  <c r="F288" i="3"/>
  <c r="B288" i="3"/>
  <c r="F287" i="3"/>
  <c r="B287" i="3"/>
  <c r="I305" i="3"/>
  <c r="D305" i="3"/>
  <c r="I304" i="3"/>
  <c r="D304" i="3"/>
  <c r="I303" i="3"/>
  <c r="D303" i="3"/>
  <c r="I302" i="3"/>
  <c r="D302" i="3"/>
  <c r="I301" i="3"/>
  <c r="D301" i="3"/>
  <c r="I300" i="3"/>
  <c r="D300" i="3"/>
  <c r="I299" i="3"/>
  <c r="D299" i="3"/>
  <c r="I298" i="3"/>
  <c r="D298" i="3"/>
  <c r="I297" i="3"/>
  <c r="D297" i="3"/>
  <c r="I296" i="3"/>
  <c r="D296" i="3"/>
  <c r="I295" i="3"/>
  <c r="D295" i="3"/>
  <c r="I294" i="3"/>
  <c r="D294" i="3"/>
  <c r="I293" i="3"/>
  <c r="D293" i="3"/>
  <c r="I292" i="3"/>
  <c r="D292" i="3"/>
  <c r="I291" i="3"/>
  <c r="D291" i="3"/>
  <c r="I290" i="3"/>
  <c r="D290" i="3"/>
  <c r="I289" i="3"/>
  <c r="D289" i="3"/>
  <c r="I288" i="3"/>
  <c r="D288" i="3"/>
  <c r="I287" i="3"/>
  <c r="D287" i="3"/>
  <c r="I286" i="3"/>
  <c r="D286" i="3"/>
  <c r="I285" i="3"/>
  <c r="E305" i="3"/>
  <c r="E304" i="3"/>
  <c r="E303" i="3"/>
  <c r="E302" i="3"/>
  <c r="E301" i="3"/>
  <c r="E300" i="3"/>
  <c r="E299" i="3"/>
  <c r="E298" i="3"/>
  <c r="E297" i="3"/>
  <c r="E296" i="3"/>
  <c r="E295" i="3"/>
  <c r="E294" i="3"/>
  <c r="E293" i="3"/>
  <c r="E292" i="3"/>
  <c r="E291" i="3"/>
  <c r="E290" i="3"/>
  <c r="E289" i="3"/>
  <c r="E288" i="3"/>
  <c r="E287" i="3"/>
  <c r="F286" i="3"/>
  <c r="J285" i="3"/>
  <c r="D285" i="3"/>
  <c r="I284" i="3"/>
  <c r="D284" i="3"/>
  <c r="I283" i="3"/>
  <c r="D283" i="3"/>
  <c r="I282" i="3"/>
  <c r="D282" i="3"/>
  <c r="I281" i="3"/>
  <c r="D281" i="3"/>
  <c r="I280" i="3"/>
  <c r="D280" i="3"/>
  <c r="I279" i="3"/>
  <c r="D279" i="3"/>
  <c r="I278" i="3"/>
  <c r="D278" i="3"/>
  <c r="I277" i="3"/>
  <c r="D277" i="3"/>
  <c r="I276" i="3"/>
  <c r="D276" i="3"/>
  <c r="I275" i="3"/>
  <c r="D275" i="3"/>
  <c r="I274" i="3"/>
  <c r="D274" i="3"/>
  <c r="I273" i="3"/>
  <c r="D273" i="3"/>
  <c r="I272" i="3"/>
  <c r="D272" i="3"/>
  <c r="I271" i="3"/>
  <c r="D271" i="3"/>
  <c r="I270" i="3"/>
  <c r="J304" i="3"/>
  <c r="G303" i="3"/>
  <c r="C302" i="3"/>
  <c r="J300" i="3"/>
  <c r="G299" i="3"/>
  <c r="C298" i="3"/>
  <c r="J296" i="3"/>
  <c r="G295" i="3"/>
  <c r="C294" i="3"/>
  <c r="J292" i="3"/>
  <c r="G291" i="3"/>
  <c r="C290" i="3"/>
  <c r="J288" i="3"/>
  <c r="G287" i="3"/>
  <c r="E286" i="3"/>
  <c r="F285" i="3"/>
  <c r="J284" i="3"/>
  <c r="C284" i="3"/>
  <c r="F283" i="3"/>
  <c r="J282" i="3"/>
  <c r="C282" i="3"/>
  <c r="F281" i="3"/>
  <c r="J280" i="3"/>
  <c r="C280" i="3"/>
  <c r="F279" i="3"/>
  <c r="J278" i="3"/>
  <c r="C278" i="3"/>
  <c r="F277" i="3"/>
  <c r="J276" i="3"/>
  <c r="C276" i="3"/>
  <c r="F275" i="3"/>
  <c r="J274" i="3"/>
  <c r="C274" i="3"/>
  <c r="F273" i="3"/>
  <c r="J272" i="3"/>
  <c r="C272" i="3"/>
  <c r="F271" i="3"/>
  <c r="J270" i="3"/>
  <c r="D270" i="3"/>
  <c r="I269" i="3"/>
  <c r="D269" i="3"/>
  <c r="I268" i="3"/>
  <c r="D268" i="3"/>
  <c r="I267" i="3"/>
  <c r="D267" i="3"/>
  <c r="I266" i="3"/>
  <c r="D266" i="3"/>
  <c r="I265" i="3"/>
  <c r="D265" i="3"/>
  <c r="I264" i="3"/>
  <c r="D264" i="3"/>
  <c r="I263" i="3"/>
  <c r="D263" i="3"/>
  <c r="I262" i="3"/>
  <c r="D262" i="3"/>
  <c r="I261" i="3"/>
  <c r="D261" i="3"/>
  <c r="I260" i="3"/>
  <c r="D260" i="3"/>
  <c r="I259" i="3"/>
  <c r="D259" i="3"/>
  <c r="I258" i="3"/>
  <c r="D258" i="3"/>
  <c r="I257" i="3"/>
  <c r="D257" i="3"/>
  <c r="I256" i="3"/>
  <c r="D256" i="3"/>
  <c r="I255" i="3"/>
  <c r="D255" i="3"/>
  <c r="I254" i="3"/>
  <c r="D254" i="3"/>
  <c r="I253" i="3"/>
  <c r="D253" i="3"/>
  <c r="I252" i="3"/>
  <c r="D252" i="3"/>
  <c r="I251" i="3"/>
  <c r="D251" i="3"/>
  <c r="I250" i="3"/>
  <c r="D250" i="3"/>
  <c r="I249" i="3"/>
  <c r="D249" i="3"/>
  <c r="I248" i="3"/>
  <c r="C305" i="3"/>
  <c r="C303" i="3"/>
  <c r="G301" i="3"/>
  <c r="J299" i="3"/>
  <c r="J297" i="3"/>
  <c r="C296" i="3"/>
  <c r="G294" i="3"/>
  <c r="G292" i="3"/>
  <c r="J290" i="3"/>
  <c r="C289" i="3"/>
  <c r="C287" i="3"/>
  <c r="B286" i="3"/>
  <c r="B285" i="3"/>
  <c r="B284" i="3"/>
  <c r="C283" i="3"/>
  <c r="E282" i="3"/>
  <c r="E281" i="3"/>
  <c r="F280" i="3"/>
  <c r="G279" i="3"/>
  <c r="G278" i="3"/>
  <c r="J277" i="3"/>
  <c r="B277" i="3"/>
  <c r="B276" i="3"/>
  <c r="C275" i="3"/>
  <c r="E274" i="3"/>
  <c r="E273" i="3"/>
  <c r="F272" i="3"/>
  <c r="G271" i="3"/>
  <c r="G270" i="3"/>
  <c r="B270" i="3"/>
  <c r="E269" i="3"/>
  <c r="G268" i="3"/>
  <c r="B268" i="3"/>
  <c r="E267" i="3"/>
  <c r="G266" i="3"/>
  <c r="B266" i="3"/>
  <c r="E265" i="3"/>
  <c r="G264" i="3"/>
  <c r="B264" i="3"/>
  <c r="E263" i="3"/>
  <c r="G262" i="3"/>
  <c r="B262" i="3"/>
  <c r="E261" i="3"/>
  <c r="G260" i="3"/>
  <c r="B260" i="3"/>
  <c r="E259" i="3"/>
  <c r="G258" i="3"/>
  <c r="B258" i="3"/>
  <c r="E257" i="3"/>
  <c r="G256" i="3"/>
  <c r="B256" i="3"/>
  <c r="E255" i="3"/>
  <c r="G254" i="3"/>
  <c r="B254" i="3"/>
  <c r="E253" i="3"/>
  <c r="G252" i="3"/>
  <c r="B252" i="3"/>
  <c r="E251" i="3"/>
  <c r="G250" i="3"/>
  <c r="B250" i="3"/>
  <c r="E249" i="3"/>
  <c r="G248" i="3"/>
  <c r="C248" i="3"/>
  <c r="G247" i="3"/>
  <c r="C247" i="3"/>
  <c r="G246" i="3"/>
  <c r="C246" i="3"/>
  <c r="G245" i="3"/>
  <c r="C245" i="3"/>
  <c r="G244" i="3"/>
  <c r="C244" i="3"/>
  <c r="G243" i="3"/>
  <c r="C243" i="3"/>
  <c r="G242" i="3"/>
  <c r="C242" i="3"/>
  <c r="G241" i="3"/>
  <c r="C241" i="3"/>
  <c r="G240" i="3"/>
  <c r="C240" i="3"/>
  <c r="G239" i="3"/>
  <c r="C239" i="3"/>
  <c r="G238" i="3"/>
  <c r="C238" i="3"/>
  <c r="G237" i="3"/>
  <c r="C237" i="3"/>
  <c r="G236" i="3"/>
  <c r="C236" i="3"/>
  <c r="G235" i="3"/>
  <c r="C235" i="3"/>
  <c r="G234" i="3"/>
  <c r="C234" i="3"/>
  <c r="G233" i="3"/>
  <c r="C233" i="3"/>
  <c r="G232" i="3"/>
  <c r="C232" i="3"/>
  <c r="G231" i="3"/>
  <c r="C231" i="3"/>
  <c r="G230" i="3"/>
  <c r="C230" i="3"/>
  <c r="G229" i="3"/>
  <c r="C229" i="3"/>
  <c r="G228" i="3"/>
  <c r="C228" i="3"/>
  <c r="G227" i="3"/>
  <c r="C227" i="3"/>
  <c r="G226" i="3"/>
  <c r="C226" i="3"/>
  <c r="G225" i="3"/>
  <c r="C225" i="3"/>
  <c r="G224" i="3"/>
  <c r="C224" i="3"/>
  <c r="G223" i="3"/>
  <c r="C223" i="3"/>
  <c r="G222" i="3"/>
  <c r="C222" i="3"/>
  <c r="G221" i="3"/>
  <c r="C221" i="3"/>
  <c r="G220" i="3"/>
  <c r="C220" i="3"/>
  <c r="G219" i="3"/>
  <c r="C219" i="3"/>
  <c r="G218" i="3"/>
  <c r="C218" i="3"/>
  <c r="G217" i="3"/>
  <c r="C217" i="3"/>
  <c r="G216" i="3"/>
  <c r="C216" i="3"/>
  <c r="G215" i="3"/>
  <c r="C215" i="3"/>
  <c r="G214" i="3"/>
  <c r="C214" i="3"/>
  <c r="G213" i="3"/>
  <c r="C213" i="3"/>
  <c r="G212" i="3"/>
  <c r="C212" i="3"/>
  <c r="G211" i="3"/>
  <c r="C211" i="3"/>
  <c r="G210" i="3"/>
  <c r="C210" i="3"/>
  <c r="G209" i="3"/>
  <c r="C209" i="3"/>
  <c r="G208" i="3"/>
  <c r="C208" i="3"/>
  <c r="G207" i="3"/>
  <c r="C207" i="3"/>
  <c r="G206" i="3"/>
  <c r="C206" i="3"/>
  <c r="G205" i="3"/>
  <c r="C205" i="3"/>
  <c r="G204" i="3"/>
  <c r="C204" i="3"/>
  <c r="G203" i="3"/>
  <c r="C203" i="3"/>
  <c r="G202" i="3"/>
  <c r="C202" i="3"/>
  <c r="G201" i="3"/>
  <c r="C201" i="3"/>
  <c r="G200" i="3"/>
  <c r="C200" i="3"/>
  <c r="G199" i="3"/>
  <c r="C199" i="3"/>
  <c r="G198" i="3"/>
  <c r="C198" i="3"/>
  <c r="G197" i="3"/>
  <c r="C197" i="3"/>
  <c r="G196" i="3"/>
  <c r="C196" i="3"/>
  <c r="G195" i="3"/>
  <c r="G304" i="3"/>
  <c r="J302" i="3"/>
  <c r="C301" i="3"/>
  <c r="C299" i="3"/>
  <c r="G297" i="3"/>
  <c r="J295" i="3"/>
  <c r="J293" i="3"/>
  <c r="C292" i="3"/>
  <c r="G290" i="3"/>
  <c r="G288" i="3"/>
  <c r="J286" i="3"/>
  <c r="G285" i="3"/>
  <c r="G284" i="3"/>
  <c r="J283" i="3"/>
  <c r="B283" i="3"/>
  <c r="B282" i="3"/>
  <c r="C281" i="3"/>
  <c r="E280" i="3"/>
  <c r="E279" i="3"/>
  <c r="F278" i="3"/>
  <c r="G277" i="3"/>
  <c r="G276" i="3"/>
  <c r="C304" i="3"/>
  <c r="G300" i="3"/>
  <c r="C297" i="3"/>
  <c r="G293" i="3"/>
  <c r="J289" i="3"/>
  <c r="G286" i="3"/>
  <c r="F284" i="3"/>
  <c r="G282" i="3"/>
  <c r="B281" i="3"/>
  <c r="C279" i="3"/>
  <c r="E277" i="3"/>
  <c r="J275" i="3"/>
  <c r="G274" i="3"/>
  <c r="G273" i="3"/>
  <c r="E272" i="3"/>
  <c r="C271" i="3"/>
  <c r="C270" i="3"/>
  <c r="C269" i="3"/>
  <c r="E268" i="3"/>
  <c r="F267" i="3"/>
  <c r="F266" i="3"/>
  <c r="G265" i="3"/>
  <c r="J264" i="3"/>
  <c r="J263" i="3"/>
  <c r="B263" i="3"/>
  <c r="C262" i="3"/>
  <c r="C261" i="3"/>
  <c r="E260" i="3"/>
  <c r="F259" i="3"/>
  <c r="F258" i="3"/>
  <c r="G257" i="3"/>
  <c r="J256" i="3"/>
  <c r="J255" i="3"/>
  <c r="B255" i="3"/>
  <c r="C254" i="3"/>
  <c r="C253" i="3"/>
  <c r="E252" i="3"/>
  <c r="F251" i="3"/>
  <c r="F250" i="3"/>
  <c r="G249" i="3"/>
  <c r="J248" i="3"/>
  <c r="B248" i="3"/>
  <c r="E247" i="3"/>
  <c r="I246" i="3"/>
  <c r="B246" i="3"/>
  <c r="E245" i="3"/>
  <c r="I244" i="3"/>
  <c r="B244" i="3"/>
  <c r="E243" i="3"/>
  <c r="I242" i="3"/>
  <c r="B242" i="3"/>
  <c r="E241" i="3"/>
  <c r="I240" i="3"/>
  <c r="B240" i="3"/>
  <c r="E239" i="3"/>
  <c r="I238" i="3"/>
  <c r="B238" i="3"/>
  <c r="E237" i="3"/>
  <c r="I236" i="3"/>
  <c r="B236" i="3"/>
  <c r="E235" i="3"/>
  <c r="I234" i="3"/>
  <c r="B234" i="3"/>
  <c r="E233" i="3"/>
  <c r="I232" i="3"/>
  <c r="B232" i="3"/>
  <c r="E231" i="3"/>
  <c r="I230" i="3"/>
  <c r="B230" i="3"/>
  <c r="E229" i="3"/>
  <c r="I228" i="3"/>
  <c r="B228" i="3"/>
  <c r="E227" i="3"/>
  <c r="I226" i="3"/>
  <c r="B226" i="3"/>
  <c r="E225" i="3"/>
  <c r="I224" i="3"/>
  <c r="B224" i="3"/>
  <c r="E223" i="3"/>
  <c r="I222" i="3"/>
  <c r="B222" i="3"/>
  <c r="E221" i="3"/>
  <c r="I220" i="3"/>
  <c r="B220" i="3"/>
  <c r="E219" i="3"/>
  <c r="I218" i="3"/>
  <c r="B218" i="3"/>
  <c r="E217" i="3"/>
  <c r="I216" i="3"/>
  <c r="B216" i="3"/>
  <c r="E215" i="3"/>
  <c r="I214" i="3"/>
  <c r="B214" i="3"/>
  <c r="E213" i="3"/>
  <c r="I212" i="3"/>
  <c r="B212" i="3"/>
  <c r="E211" i="3"/>
  <c r="I210" i="3"/>
  <c r="B210" i="3"/>
  <c r="E209" i="3"/>
  <c r="I208" i="3"/>
  <c r="B208" i="3"/>
  <c r="E207" i="3"/>
  <c r="I206" i="3"/>
  <c r="B206" i="3"/>
  <c r="E205" i="3"/>
  <c r="I204" i="3"/>
  <c r="B204" i="3"/>
  <c r="E203" i="3"/>
  <c r="I202" i="3"/>
  <c r="B202" i="3"/>
  <c r="E201" i="3"/>
  <c r="I200" i="3"/>
  <c r="B200" i="3"/>
  <c r="E199" i="3"/>
  <c r="I198" i="3"/>
  <c r="B198" i="3"/>
  <c r="E197" i="3"/>
  <c r="I196" i="3"/>
  <c r="B196" i="3"/>
  <c r="E195" i="3"/>
  <c r="J194" i="3"/>
  <c r="E194" i="3"/>
  <c r="J193" i="3"/>
  <c r="E193" i="3"/>
  <c r="J192" i="3"/>
  <c r="E192" i="3"/>
  <c r="J191" i="3"/>
  <c r="E191" i="3"/>
  <c r="J190" i="3"/>
  <c r="E190" i="3"/>
  <c r="J189" i="3"/>
  <c r="E189" i="3"/>
  <c r="J188" i="3"/>
  <c r="E188" i="3"/>
  <c r="J187" i="3"/>
  <c r="E187" i="3"/>
  <c r="J186" i="3"/>
  <c r="E186" i="3"/>
  <c r="J185" i="3"/>
  <c r="E185" i="3"/>
  <c r="J184" i="3"/>
  <c r="E184" i="3"/>
  <c r="J183" i="3"/>
  <c r="E183" i="3"/>
  <c r="J182" i="3"/>
  <c r="E182" i="3"/>
  <c r="J181" i="3"/>
  <c r="E181" i="3"/>
  <c r="J180" i="3"/>
  <c r="E180" i="3"/>
  <c r="J179" i="3"/>
  <c r="E179" i="3"/>
  <c r="J178" i="3"/>
  <c r="E178" i="3"/>
  <c r="J177" i="3"/>
  <c r="E177" i="3"/>
  <c r="J176" i="3"/>
  <c r="E176" i="3"/>
  <c r="J175" i="3"/>
  <c r="E175" i="3"/>
  <c r="J174" i="3"/>
  <c r="E174" i="3"/>
  <c r="J173" i="3"/>
  <c r="E173" i="3"/>
  <c r="J172" i="3"/>
  <c r="E172" i="3"/>
  <c r="J171" i="3"/>
  <c r="E171" i="3"/>
  <c r="J303" i="3"/>
  <c r="J298" i="3"/>
  <c r="J294" i="3"/>
  <c r="G289" i="3"/>
  <c r="E285" i="3"/>
  <c r="E283" i="3"/>
  <c r="G280" i="3"/>
  <c r="E278" i="3"/>
  <c r="E276" i="3"/>
  <c r="F274" i="3"/>
  <c r="B273" i="3"/>
  <c r="E271" i="3"/>
  <c r="J269" i="3"/>
  <c r="J268" i="3"/>
  <c r="G267" i="3"/>
  <c r="E266" i="3"/>
  <c r="C265" i="3"/>
  <c r="C264" i="3"/>
  <c r="J262" i="3"/>
  <c r="G261" i="3"/>
  <c r="F260" i="3"/>
  <c r="C259" i="3"/>
  <c r="C258" i="3"/>
  <c r="B257" i="3"/>
  <c r="G255" i="3"/>
  <c r="F254" i="3"/>
  <c r="F253" i="3"/>
  <c r="C252" i="3"/>
  <c r="B251" i="3"/>
  <c r="J249" i="3"/>
  <c r="F248" i="3"/>
  <c r="I247" i="3"/>
  <c r="J246" i="3"/>
  <c r="J245" i="3"/>
  <c r="B245" i="3"/>
  <c r="D244" i="3"/>
  <c r="D243" i="3"/>
  <c r="E242" i="3"/>
  <c r="F241" i="3"/>
  <c r="F240" i="3"/>
  <c r="I239" i="3"/>
  <c r="J238" i="3"/>
  <c r="J237" i="3"/>
  <c r="B237" i="3"/>
  <c r="D236" i="3"/>
  <c r="D235" i="3"/>
  <c r="E234" i="3"/>
  <c r="F233" i="3"/>
  <c r="F232" i="3"/>
  <c r="I231" i="3"/>
  <c r="J230" i="3"/>
  <c r="J229" i="3"/>
  <c r="B229" i="3"/>
  <c r="D228" i="3"/>
  <c r="D227" i="3"/>
  <c r="E226" i="3"/>
  <c r="F225" i="3"/>
  <c r="F224" i="3"/>
  <c r="I223" i="3"/>
  <c r="J222" i="3"/>
  <c r="J221" i="3"/>
  <c r="B221" i="3"/>
  <c r="D220" i="3"/>
  <c r="D219" i="3"/>
  <c r="E218" i="3"/>
  <c r="F217" i="3"/>
  <c r="F216" i="3"/>
  <c r="I215" i="3"/>
  <c r="J214" i="3"/>
  <c r="J213" i="3"/>
  <c r="B213" i="3"/>
  <c r="D212" i="3"/>
  <c r="D211" i="3"/>
  <c r="E210" i="3"/>
  <c r="F209" i="3"/>
  <c r="F208" i="3"/>
  <c r="I207" i="3"/>
  <c r="J206" i="3"/>
  <c r="J205" i="3"/>
  <c r="B205" i="3"/>
  <c r="D204" i="3"/>
  <c r="D203" i="3"/>
  <c r="E202" i="3"/>
  <c r="F201" i="3"/>
  <c r="F200" i="3"/>
  <c r="I199" i="3"/>
  <c r="J198" i="3"/>
  <c r="J197" i="3"/>
  <c r="B197" i="3"/>
  <c r="D196" i="3"/>
  <c r="D195" i="3"/>
  <c r="G194" i="3"/>
  <c r="B194" i="3"/>
  <c r="D193" i="3"/>
  <c r="G192" i="3"/>
  <c r="B192" i="3"/>
  <c r="D191" i="3"/>
  <c r="G190" i="3"/>
  <c r="B190" i="3"/>
  <c r="D189" i="3"/>
  <c r="G188" i="3"/>
  <c r="B188" i="3"/>
  <c r="D187" i="3"/>
  <c r="G186" i="3"/>
  <c r="B186" i="3"/>
  <c r="D185" i="3"/>
  <c r="G184" i="3"/>
  <c r="B184" i="3"/>
  <c r="D183" i="3"/>
  <c r="G182" i="3"/>
  <c r="B182" i="3"/>
  <c r="D181" i="3"/>
  <c r="G180" i="3"/>
  <c r="B180" i="3"/>
  <c r="D179" i="3"/>
  <c r="G178" i="3"/>
  <c r="B178" i="3"/>
  <c r="D177" i="3"/>
  <c r="G176" i="3"/>
  <c r="B176" i="3"/>
  <c r="D175" i="3"/>
  <c r="G174" i="3"/>
  <c r="B174" i="3"/>
  <c r="D173" i="3"/>
  <c r="G172" i="3"/>
  <c r="B172" i="3"/>
  <c r="D171" i="3"/>
  <c r="I170" i="3"/>
  <c r="D170" i="3"/>
  <c r="I169" i="3"/>
  <c r="D169" i="3"/>
  <c r="I168" i="3"/>
  <c r="D168" i="3"/>
  <c r="I167" i="3"/>
  <c r="D167" i="3"/>
  <c r="I166" i="3"/>
  <c r="D166" i="3"/>
  <c r="I165" i="3"/>
  <c r="D165" i="3"/>
  <c r="I164" i="3"/>
  <c r="D164" i="3"/>
  <c r="I163" i="3"/>
  <c r="D163" i="3"/>
  <c r="I162" i="3"/>
  <c r="D162" i="3"/>
  <c r="I161" i="3"/>
  <c r="D161" i="3"/>
  <c r="I160" i="3"/>
  <c r="D160" i="3"/>
  <c r="I159" i="3"/>
  <c r="D159" i="3"/>
  <c r="I158" i="3"/>
  <c r="D158" i="3"/>
  <c r="I157" i="3"/>
  <c r="D157" i="3"/>
  <c r="I156" i="3"/>
  <c r="D156" i="3"/>
  <c r="I155" i="3"/>
  <c r="D155" i="3"/>
  <c r="I154" i="3"/>
  <c r="D154" i="3"/>
  <c r="I153" i="3"/>
  <c r="D153" i="3"/>
  <c r="I152" i="3"/>
  <c r="D152" i="3"/>
  <c r="I151" i="3"/>
  <c r="D151" i="3"/>
  <c r="I150" i="3"/>
  <c r="D150" i="3"/>
  <c r="I149" i="3"/>
  <c r="D149" i="3"/>
  <c r="I148" i="3"/>
  <c r="D148" i="3"/>
  <c r="I147" i="3"/>
  <c r="D147" i="3"/>
  <c r="I146" i="3"/>
  <c r="D146" i="3"/>
  <c r="I145" i="3"/>
  <c r="D145" i="3"/>
  <c r="I144" i="3"/>
  <c r="D144" i="3"/>
  <c r="I143" i="3"/>
  <c r="D143" i="3"/>
  <c r="I142" i="3"/>
  <c r="D142" i="3"/>
  <c r="I141" i="3"/>
  <c r="D141" i="3"/>
  <c r="I140" i="3"/>
  <c r="D140" i="3"/>
  <c r="I139" i="3"/>
  <c r="D139" i="3"/>
  <c r="I138" i="3"/>
  <c r="D138" i="3"/>
  <c r="I137" i="3"/>
  <c r="D137" i="3"/>
  <c r="I136" i="3"/>
  <c r="D136" i="3"/>
  <c r="I135" i="3"/>
  <c r="D135" i="3"/>
  <c r="I134" i="3"/>
  <c r="D134" i="3"/>
  <c r="I133" i="3"/>
  <c r="D133" i="3"/>
  <c r="I132" i="3"/>
  <c r="D132" i="3"/>
  <c r="I131" i="3"/>
  <c r="D131" i="3"/>
  <c r="I130" i="3"/>
  <c r="D130" i="3"/>
  <c r="I129" i="3"/>
  <c r="D129" i="3"/>
  <c r="I128" i="3"/>
  <c r="D128" i="3"/>
  <c r="I127" i="3"/>
  <c r="D127" i="3"/>
  <c r="I126" i="3"/>
  <c r="D126" i="3"/>
  <c r="I125" i="3"/>
  <c r="D125" i="3"/>
  <c r="I124" i="3"/>
  <c r="D124" i="3"/>
  <c r="I123" i="3"/>
  <c r="D123" i="3"/>
  <c r="I122" i="3"/>
  <c r="D122" i="3"/>
  <c r="I121" i="3"/>
  <c r="D121" i="3"/>
  <c r="I120" i="3"/>
  <c r="D120" i="3"/>
  <c r="I119" i="3"/>
  <c r="D119" i="3"/>
  <c r="I118" i="3"/>
  <c r="D118" i="3"/>
  <c r="I117" i="3"/>
  <c r="D117" i="3"/>
  <c r="I116" i="3"/>
  <c r="D116" i="3"/>
  <c r="I115" i="3"/>
  <c r="D115" i="3"/>
  <c r="I114" i="3"/>
  <c r="D114" i="3"/>
  <c r="I113" i="3"/>
  <c r="D113" i="3"/>
  <c r="I112" i="3"/>
  <c r="D112" i="3"/>
  <c r="I111" i="3"/>
  <c r="D111" i="3"/>
  <c r="I110" i="3"/>
  <c r="D110" i="3"/>
  <c r="I109" i="3"/>
  <c r="D109" i="3"/>
  <c r="I108" i="3"/>
  <c r="D108" i="3"/>
  <c r="I107" i="3"/>
  <c r="D107" i="3"/>
  <c r="I106" i="3"/>
  <c r="D106" i="3"/>
  <c r="I105" i="3"/>
  <c r="D105" i="3"/>
  <c r="I104" i="3"/>
  <c r="D104" i="3"/>
  <c r="I103" i="3"/>
  <c r="D103" i="3"/>
  <c r="I102" i="3"/>
  <c r="D102" i="3"/>
  <c r="I101" i="3"/>
  <c r="D101" i="3"/>
  <c r="I100" i="3"/>
  <c r="D100" i="3"/>
  <c r="I99" i="3"/>
  <c r="D99" i="3"/>
  <c r="I98" i="3"/>
  <c r="D98" i="3"/>
  <c r="I97" i="3"/>
  <c r="D97" i="3"/>
  <c r="I96" i="3"/>
  <c r="D96" i="3"/>
  <c r="I95" i="3"/>
  <c r="D95" i="3"/>
  <c r="I94" i="3"/>
  <c r="G302" i="3"/>
  <c r="G298" i="3"/>
  <c r="C293" i="3"/>
  <c r="C288" i="3"/>
  <c r="C285" i="3"/>
  <c r="F282" i="3"/>
  <c r="B280" i="3"/>
  <c r="B278" i="3"/>
  <c r="G275" i="3"/>
  <c r="B274" i="3"/>
  <c r="G272" i="3"/>
  <c r="B271" i="3"/>
  <c r="G269" i="3"/>
  <c r="F268" i="3"/>
  <c r="C267" i="3"/>
  <c r="C266" i="3"/>
  <c r="B265" i="3"/>
  <c r="G263" i="3"/>
  <c r="F262" i="3"/>
  <c r="F261" i="3"/>
  <c r="C260" i="3"/>
  <c r="B259" i="3"/>
  <c r="J257" i="3"/>
  <c r="F256" i="3"/>
  <c r="F255" i="3"/>
  <c r="E254" i="3"/>
  <c r="B253" i="3"/>
  <c r="J251" i="3"/>
  <c r="J250" i="3"/>
  <c r="F249" i="3"/>
  <c r="E248" i="3"/>
  <c r="F247" i="3"/>
  <c r="F246" i="3"/>
  <c r="I245" i="3"/>
  <c r="J244" i="3"/>
  <c r="J243" i="3"/>
  <c r="B243" i="3"/>
  <c r="D242" i="3"/>
  <c r="D241" i="3"/>
  <c r="E240" i="3"/>
  <c r="F239" i="3"/>
  <c r="F238" i="3"/>
  <c r="I237" i="3"/>
  <c r="J236" i="3"/>
  <c r="J235" i="3"/>
  <c r="B235" i="3"/>
  <c r="D234" i="3"/>
  <c r="D233" i="3"/>
  <c r="E232" i="3"/>
  <c r="F231" i="3"/>
  <c r="F230" i="3"/>
  <c r="I229" i="3"/>
  <c r="J228" i="3"/>
  <c r="J227" i="3"/>
  <c r="B227" i="3"/>
  <c r="D226" i="3"/>
  <c r="D225" i="3"/>
  <c r="E224" i="3"/>
  <c r="F223" i="3"/>
  <c r="F222" i="3"/>
  <c r="I221" i="3"/>
  <c r="J220" i="3"/>
  <c r="J219" i="3"/>
  <c r="B219" i="3"/>
  <c r="D218" i="3"/>
  <c r="D217" i="3"/>
  <c r="E216" i="3"/>
  <c r="F215" i="3"/>
  <c r="F214" i="3"/>
  <c r="I213" i="3"/>
  <c r="J212" i="3"/>
  <c r="J211" i="3"/>
  <c r="B211" i="3"/>
  <c r="D210" i="3"/>
  <c r="D209" i="3"/>
  <c r="E208" i="3"/>
  <c r="F207" i="3"/>
  <c r="F206" i="3"/>
  <c r="I205" i="3"/>
  <c r="J204" i="3"/>
  <c r="J203" i="3"/>
  <c r="B203" i="3"/>
  <c r="D202" i="3"/>
  <c r="D201" i="3"/>
  <c r="E200" i="3"/>
  <c r="F199" i="3"/>
  <c r="F198" i="3"/>
  <c r="I197" i="3"/>
  <c r="J196" i="3"/>
  <c r="J195" i="3"/>
  <c r="C195" i="3"/>
  <c r="F194" i="3"/>
  <c r="I193" i="3"/>
  <c r="C193" i="3"/>
  <c r="F192" i="3"/>
  <c r="I191" i="3"/>
  <c r="C191" i="3"/>
  <c r="F190" i="3"/>
  <c r="I189" i="3"/>
  <c r="C189" i="3"/>
  <c r="F188" i="3"/>
  <c r="I187" i="3"/>
  <c r="C187" i="3"/>
  <c r="F186" i="3"/>
  <c r="I185" i="3"/>
  <c r="C185" i="3"/>
  <c r="F184" i="3"/>
  <c r="I183" i="3"/>
  <c r="C183" i="3"/>
  <c r="F182" i="3"/>
  <c r="I181" i="3"/>
  <c r="C181" i="3"/>
  <c r="F180" i="3"/>
  <c r="I179" i="3"/>
  <c r="C179" i="3"/>
  <c r="F178" i="3"/>
  <c r="I177" i="3"/>
  <c r="C177" i="3"/>
  <c r="F176" i="3"/>
  <c r="I175" i="3"/>
  <c r="C175" i="3"/>
  <c r="F174" i="3"/>
  <c r="I173" i="3"/>
  <c r="C173" i="3"/>
  <c r="F172" i="3"/>
  <c r="I171" i="3"/>
  <c r="C171" i="3"/>
  <c r="G170" i="3"/>
  <c r="C170" i="3"/>
  <c r="G169" i="3"/>
  <c r="C169" i="3"/>
  <c r="G168" i="3"/>
  <c r="C168" i="3"/>
  <c r="G167" i="3"/>
  <c r="C167" i="3"/>
  <c r="G166" i="3"/>
  <c r="C166" i="3"/>
  <c r="G165" i="3"/>
  <c r="C165" i="3"/>
  <c r="G164" i="3"/>
  <c r="C164" i="3"/>
  <c r="G163" i="3"/>
  <c r="C163" i="3"/>
  <c r="G162" i="3"/>
  <c r="C162" i="3"/>
  <c r="G161" i="3"/>
  <c r="C161" i="3"/>
  <c r="G160" i="3"/>
  <c r="C160" i="3"/>
  <c r="G159" i="3"/>
  <c r="C159" i="3"/>
  <c r="G158" i="3"/>
  <c r="C158" i="3"/>
  <c r="G157" i="3"/>
  <c r="C157" i="3"/>
  <c r="G156" i="3"/>
  <c r="C156" i="3"/>
  <c r="G155" i="3"/>
  <c r="C155" i="3"/>
  <c r="G154" i="3"/>
  <c r="C154" i="3"/>
  <c r="G153" i="3"/>
  <c r="C153" i="3"/>
  <c r="G152" i="3"/>
  <c r="C152" i="3"/>
  <c r="G151" i="3"/>
  <c r="C151" i="3"/>
  <c r="G150" i="3"/>
  <c r="C150" i="3"/>
  <c r="G149" i="3"/>
  <c r="C149" i="3"/>
  <c r="G148" i="3"/>
  <c r="C148" i="3"/>
  <c r="G147" i="3"/>
  <c r="C147" i="3"/>
  <c r="G146" i="3"/>
  <c r="C146" i="3"/>
  <c r="G145" i="3"/>
  <c r="C145" i="3"/>
  <c r="G144" i="3"/>
  <c r="C144" i="3"/>
  <c r="G143" i="3"/>
  <c r="C143" i="3"/>
  <c r="G142" i="3"/>
  <c r="C142" i="3"/>
  <c r="G141" i="3"/>
  <c r="C141" i="3"/>
  <c r="G140" i="3"/>
  <c r="C140" i="3"/>
  <c r="G139" i="3"/>
  <c r="C139" i="3"/>
  <c r="G138" i="3"/>
  <c r="C138" i="3"/>
  <c r="G137" i="3"/>
  <c r="C137" i="3"/>
  <c r="G136" i="3"/>
  <c r="C136" i="3"/>
  <c r="G135" i="3"/>
  <c r="C135" i="3"/>
  <c r="G134" i="3"/>
  <c r="C134" i="3"/>
  <c r="G133" i="3"/>
  <c r="C133" i="3"/>
  <c r="G132" i="3"/>
  <c r="C132" i="3"/>
  <c r="G131" i="3"/>
  <c r="C131" i="3"/>
  <c r="G130" i="3"/>
  <c r="C130" i="3"/>
  <c r="G129" i="3"/>
  <c r="C129" i="3"/>
  <c r="G128" i="3"/>
  <c r="C128" i="3"/>
  <c r="G127" i="3"/>
  <c r="C127" i="3"/>
  <c r="G126" i="3"/>
  <c r="C126" i="3"/>
  <c r="G125" i="3"/>
  <c r="C125" i="3"/>
  <c r="G124" i="3"/>
  <c r="C124" i="3"/>
  <c r="G123" i="3"/>
  <c r="C123" i="3"/>
  <c r="G122" i="3"/>
  <c r="C122" i="3"/>
  <c r="G121" i="3"/>
  <c r="C121" i="3"/>
  <c r="G120" i="3"/>
  <c r="C120" i="3"/>
  <c r="G119" i="3"/>
  <c r="C119" i="3"/>
  <c r="G118" i="3"/>
  <c r="C118" i="3"/>
  <c r="G117" i="3"/>
  <c r="C117" i="3"/>
  <c r="G116" i="3"/>
  <c r="C116" i="3"/>
  <c r="G115" i="3"/>
  <c r="C115" i="3"/>
  <c r="G114" i="3"/>
  <c r="C114" i="3"/>
  <c r="G113" i="3"/>
  <c r="C113" i="3"/>
  <c r="G112" i="3"/>
  <c r="C112" i="3"/>
  <c r="G111" i="3"/>
  <c r="C111" i="3"/>
  <c r="G110" i="3"/>
  <c r="C110" i="3"/>
  <c r="G109" i="3"/>
  <c r="C109" i="3"/>
  <c r="G108" i="3"/>
  <c r="C108" i="3"/>
  <c r="G107" i="3"/>
  <c r="C107" i="3"/>
  <c r="G106" i="3"/>
  <c r="C106" i="3"/>
  <c r="G105" i="3"/>
  <c r="C105" i="3"/>
  <c r="G104" i="3"/>
  <c r="C104" i="3"/>
  <c r="G103" i="3"/>
  <c r="C103" i="3"/>
  <c r="G102" i="3"/>
  <c r="C102" i="3"/>
  <c r="G101" i="3"/>
  <c r="C101" i="3"/>
  <c r="G100" i="3"/>
  <c r="C100" i="3"/>
  <c r="G99" i="3"/>
  <c r="C99" i="3"/>
  <c r="G98" i="3"/>
  <c r="C98" i="3"/>
  <c r="G97" i="3"/>
  <c r="C97" i="3"/>
  <c r="G96" i="3"/>
  <c r="C96" i="3"/>
  <c r="G95" i="3"/>
  <c r="C95" i="3"/>
  <c r="G94" i="3"/>
  <c r="C94" i="3"/>
  <c r="G93" i="3"/>
  <c r="C93" i="3"/>
  <c r="G92" i="3"/>
  <c r="C92" i="3"/>
  <c r="G91" i="3"/>
  <c r="C91" i="3"/>
  <c r="G90" i="3"/>
  <c r="C90" i="3"/>
  <c r="G89" i="3"/>
  <c r="C89" i="3"/>
  <c r="G88" i="3"/>
  <c r="C88" i="3"/>
  <c r="G87" i="3"/>
  <c r="C87" i="3"/>
  <c r="G86" i="3"/>
  <c r="C86" i="3"/>
  <c r="G85" i="3"/>
  <c r="C85" i="3"/>
  <c r="G84" i="3"/>
  <c r="C84" i="3"/>
  <c r="G83" i="3"/>
  <c r="C83" i="3"/>
  <c r="G82" i="3"/>
  <c r="C82" i="3"/>
  <c r="G81" i="3"/>
  <c r="C81" i="3"/>
  <c r="G80" i="3"/>
  <c r="C80" i="3"/>
  <c r="G79" i="3"/>
  <c r="C79" i="3"/>
  <c r="G78" i="3"/>
  <c r="C78" i="3"/>
  <c r="G77" i="3"/>
  <c r="C77" i="3"/>
  <c r="G76" i="3"/>
  <c r="C76" i="3"/>
  <c r="G75" i="3"/>
  <c r="C75" i="3"/>
  <c r="G74" i="3"/>
  <c r="C74" i="3"/>
  <c r="G73" i="3"/>
  <c r="C73" i="3"/>
  <c r="G72" i="3"/>
  <c r="C72" i="3"/>
  <c r="G71" i="3"/>
  <c r="C71" i="3"/>
  <c r="G70" i="3"/>
  <c r="C70" i="3"/>
  <c r="G69" i="3"/>
  <c r="C69" i="3"/>
  <c r="G68" i="3"/>
  <c r="C68" i="3"/>
  <c r="G67" i="3"/>
  <c r="C67" i="3"/>
  <c r="G66" i="3"/>
  <c r="C66" i="3"/>
  <c r="G65" i="3"/>
  <c r="C65" i="3"/>
  <c r="G64" i="3"/>
  <c r="C64" i="3"/>
  <c r="C300" i="3"/>
  <c r="C291" i="3"/>
  <c r="G283" i="3"/>
  <c r="B279" i="3"/>
  <c r="B275" i="3"/>
  <c r="J271" i="3"/>
  <c r="B269" i="3"/>
  <c r="J266" i="3"/>
  <c r="E264" i="3"/>
  <c r="J261" i="3"/>
  <c r="G259" i="3"/>
  <c r="C257" i="3"/>
  <c r="J254" i="3"/>
  <c r="F252" i="3"/>
  <c r="C250" i="3"/>
  <c r="J247" i="3"/>
  <c r="D246" i="3"/>
  <c r="E244" i="3"/>
  <c r="F242" i="3"/>
  <c r="J240" i="3"/>
  <c r="B239" i="3"/>
  <c r="D237" i="3"/>
  <c r="F235" i="3"/>
  <c r="I233" i="3"/>
  <c r="J231" i="3"/>
  <c r="D230" i="3"/>
  <c r="E228" i="3"/>
  <c r="F226" i="3"/>
  <c r="J224" i="3"/>
  <c r="B223" i="3"/>
  <c r="D221" i="3"/>
  <c r="F219" i="3"/>
  <c r="I217" i="3"/>
  <c r="J215" i="3"/>
  <c r="D214" i="3"/>
  <c r="E212" i="3"/>
  <c r="F210" i="3"/>
  <c r="J208" i="3"/>
  <c r="B207" i="3"/>
  <c r="D205" i="3"/>
  <c r="F203" i="3"/>
  <c r="I201" i="3"/>
  <c r="J199" i="3"/>
  <c r="D198" i="3"/>
  <c r="E196" i="3"/>
  <c r="I194" i="3"/>
  <c r="F193" i="3"/>
  <c r="C192" i="3"/>
  <c r="I190" i="3"/>
  <c r="F189" i="3"/>
  <c r="C188" i="3"/>
  <c r="I186" i="3"/>
  <c r="F185" i="3"/>
  <c r="C184" i="3"/>
  <c r="I182" i="3"/>
  <c r="F181" i="3"/>
  <c r="C180" i="3"/>
  <c r="I178" i="3"/>
  <c r="F177" i="3"/>
  <c r="C176" i="3"/>
  <c r="I174" i="3"/>
  <c r="F173" i="3"/>
  <c r="C172"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B94" i="3"/>
  <c r="E93" i="3"/>
  <c r="I92" i="3"/>
  <c r="B92" i="3"/>
  <c r="E91" i="3"/>
  <c r="I90" i="3"/>
  <c r="B90" i="3"/>
  <c r="E89" i="3"/>
  <c r="I88" i="3"/>
  <c r="B88" i="3"/>
  <c r="E87" i="3"/>
  <c r="I86" i="3"/>
  <c r="B86" i="3"/>
  <c r="E85" i="3"/>
  <c r="I84" i="3"/>
  <c r="B84" i="3"/>
  <c r="E83" i="3"/>
  <c r="I82" i="3"/>
  <c r="B82" i="3"/>
  <c r="E81" i="3"/>
  <c r="I80" i="3"/>
  <c r="B80" i="3"/>
  <c r="E79" i="3"/>
  <c r="I78" i="3"/>
  <c r="B78" i="3"/>
  <c r="E77" i="3"/>
  <c r="I76" i="3"/>
  <c r="B76" i="3"/>
  <c r="E75" i="3"/>
  <c r="I74" i="3"/>
  <c r="B74" i="3"/>
  <c r="E73" i="3"/>
  <c r="I72" i="3"/>
  <c r="B72" i="3"/>
  <c r="E71" i="3"/>
  <c r="I70" i="3"/>
  <c r="B70" i="3"/>
  <c r="E69" i="3"/>
  <c r="I68" i="3"/>
  <c r="B68" i="3"/>
  <c r="E67" i="3"/>
  <c r="I66" i="3"/>
  <c r="B66" i="3"/>
  <c r="E65" i="3"/>
  <c r="I64" i="3"/>
  <c r="B64" i="3"/>
  <c r="F63" i="3"/>
  <c r="B63" i="3"/>
  <c r="F62" i="3"/>
  <c r="B62" i="3"/>
  <c r="F61" i="3"/>
  <c r="B61" i="3"/>
  <c r="F60" i="3"/>
  <c r="B60" i="3"/>
  <c r="F59" i="3"/>
  <c r="B59" i="3"/>
  <c r="F58" i="3"/>
  <c r="B58" i="3"/>
  <c r="F57" i="3"/>
  <c r="B57" i="3"/>
  <c r="F56" i="3"/>
  <c r="B56" i="3"/>
  <c r="F55" i="3"/>
  <c r="B55" i="3"/>
  <c r="F54" i="3"/>
  <c r="B54" i="3"/>
  <c r="F53" i="3"/>
  <c r="B53" i="3"/>
  <c r="F52" i="3"/>
  <c r="B52" i="3"/>
  <c r="F51" i="3"/>
  <c r="B51" i="3"/>
  <c r="F50" i="3"/>
  <c r="B50" i="3"/>
  <c r="F49" i="3"/>
  <c r="B49" i="3"/>
  <c r="F48" i="3"/>
  <c r="B48" i="3"/>
  <c r="F47" i="3"/>
  <c r="B47" i="3"/>
  <c r="F46" i="3"/>
  <c r="B46" i="3"/>
  <c r="F45" i="3"/>
  <c r="B45" i="3"/>
  <c r="F44" i="3"/>
  <c r="B44" i="3"/>
  <c r="F43" i="3"/>
  <c r="B43" i="3"/>
  <c r="F42" i="3"/>
  <c r="B42" i="3"/>
  <c r="F41" i="3"/>
  <c r="B41" i="3"/>
  <c r="F40" i="3"/>
  <c r="B40" i="3"/>
  <c r="F39" i="3"/>
  <c r="B39" i="3"/>
  <c r="F38" i="3"/>
  <c r="B38" i="3"/>
  <c r="F37" i="3"/>
  <c r="B37" i="3"/>
  <c r="F36" i="3"/>
  <c r="B36" i="3"/>
  <c r="F35" i="3"/>
  <c r="B35" i="3"/>
  <c r="F34" i="3"/>
  <c r="B34" i="3"/>
  <c r="F33" i="3"/>
  <c r="B33" i="3"/>
  <c r="F32" i="3"/>
  <c r="B32" i="3"/>
  <c r="F31" i="3"/>
  <c r="B31" i="3"/>
  <c r="F30" i="3"/>
  <c r="B30" i="3"/>
  <c r="F29" i="3"/>
  <c r="B29" i="3"/>
  <c r="F28" i="3"/>
  <c r="B28" i="3"/>
  <c r="F27" i="3"/>
  <c r="B27" i="3"/>
  <c r="F26" i="3"/>
  <c r="B26" i="3"/>
  <c r="F25" i="3"/>
  <c r="B25" i="3"/>
  <c r="J305" i="3"/>
  <c r="G296" i="3"/>
  <c r="J287" i="3"/>
  <c r="J281" i="3"/>
  <c r="C277" i="3"/>
  <c r="J273" i="3"/>
  <c r="F270" i="3"/>
  <c r="C268" i="3"/>
  <c r="J265" i="3"/>
  <c r="F263" i="3"/>
  <c r="B261" i="3"/>
  <c r="J258" i="3"/>
  <c r="E256" i="3"/>
  <c r="J253" i="3"/>
  <c r="G251" i="3"/>
  <c r="C249" i="3"/>
  <c r="D247" i="3"/>
  <c r="F245" i="3"/>
  <c r="I243" i="3"/>
  <c r="J241" i="3"/>
  <c r="D240" i="3"/>
  <c r="E238" i="3"/>
  <c r="F236" i="3"/>
  <c r="J234" i="3"/>
  <c r="B233" i="3"/>
  <c r="D231" i="3"/>
  <c r="F229" i="3"/>
  <c r="I227" i="3"/>
  <c r="J225" i="3"/>
  <c r="D224" i="3"/>
  <c r="E222" i="3"/>
  <c r="F220" i="3"/>
  <c r="J218" i="3"/>
  <c r="B217" i="3"/>
  <c r="D215" i="3"/>
  <c r="F213" i="3"/>
  <c r="I211" i="3"/>
  <c r="J209" i="3"/>
  <c r="D208" i="3"/>
  <c r="E206" i="3"/>
  <c r="F204" i="3"/>
  <c r="J202" i="3"/>
  <c r="B201" i="3"/>
  <c r="D199" i="3"/>
  <c r="F197" i="3"/>
  <c r="I195" i="3"/>
  <c r="D194" i="3"/>
  <c r="B193" i="3"/>
  <c r="G191" i="3"/>
  <c r="D190" i="3"/>
  <c r="B189" i="3"/>
  <c r="G187" i="3"/>
  <c r="D186" i="3"/>
  <c r="B185" i="3"/>
  <c r="G183" i="3"/>
  <c r="D182" i="3"/>
  <c r="B181" i="3"/>
  <c r="G179" i="3"/>
  <c r="D178" i="3"/>
  <c r="B177" i="3"/>
  <c r="G175" i="3"/>
  <c r="D174" i="3"/>
  <c r="B173" i="3"/>
  <c r="G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J93" i="3"/>
  <c r="D93" i="3"/>
  <c r="F92" i="3"/>
  <c r="J91" i="3"/>
  <c r="D91" i="3"/>
  <c r="F90" i="3"/>
  <c r="J89" i="3"/>
  <c r="D89" i="3"/>
  <c r="F88" i="3"/>
  <c r="J87" i="3"/>
  <c r="D87" i="3"/>
  <c r="F86" i="3"/>
  <c r="J85" i="3"/>
  <c r="D85" i="3"/>
  <c r="F84" i="3"/>
  <c r="J83" i="3"/>
  <c r="D83" i="3"/>
  <c r="F82" i="3"/>
  <c r="J81" i="3"/>
  <c r="D81" i="3"/>
  <c r="F80" i="3"/>
  <c r="J79" i="3"/>
  <c r="D79" i="3"/>
  <c r="F78" i="3"/>
  <c r="J77" i="3"/>
  <c r="D77" i="3"/>
  <c r="F76" i="3"/>
  <c r="J75" i="3"/>
  <c r="D75" i="3"/>
  <c r="F74" i="3"/>
  <c r="J73" i="3"/>
  <c r="D73" i="3"/>
  <c r="F72" i="3"/>
  <c r="J71" i="3"/>
  <c r="D71" i="3"/>
  <c r="F70" i="3"/>
  <c r="J69" i="3"/>
  <c r="D69" i="3"/>
  <c r="F68" i="3"/>
  <c r="J67" i="3"/>
  <c r="D67" i="3"/>
  <c r="F66" i="3"/>
  <c r="J65" i="3"/>
  <c r="D65" i="3"/>
  <c r="F64" i="3"/>
  <c r="J63" i="3"/>
  <c r="E63" i="3"/>
  <c r="J62" i="3"/>
  <c r="E62" i="3"/>
  <c r="J61" i="3"/>
  <c r="E61" i="3"/>
  <c r="J60" i="3"/>
  <c r="E60" i="3"/>
  <c r="J59" i="3"/>
  <c r="E59" i="3"/>
  <c r="J58" i="3"/>
  <c r="E58" i="3"/>
  <c r="J57" i="3"/>
  <c r="E57" i="3"/>
  <c r="J56" i="3"/>
  <c r="E56" i="3"/>
  <c r="J55" i="3"/>
  <c r="E55" i="3"/>
  <c r="J54" i="3"/>
  <c r="E54" i="3"/>
  <c r="J53" i="3"/>
  <c r="E53" i="3"/>
  <c r="J52" i="3"/>
  <c r="E52" i="3"/>
  <c r="J51" i="3"/>
  <c r="E51" i="3"/>
  <c r="J50" i="3"/>
  <c r="E50" i="3"/>
  <c r="J49" i="3"/>
  <c r="E49" i="3"/>
  <c r="J48" i="3"/>
  <c r="E48" i="3"/>
  <c r="J47" i="3"/>
  <c r="E47" i="3"/>
  <c r="J46" i="3"/>
  <c r="E46" i="3"/>
  <c r="J45" i="3"/>
  <c r="E45" i="3"/>
  <c r="J44" i="3"/>
  <c r="E44" i="3"/>
  <c r="J43" i="3"/>
  <c r="E43" i="3"/>
  <c r="J42" i="3"/>
  <c r="E42" i="3"/>
  <c r="J41" i="3"/>
  <c r="E41" i="3"/>
  <c r="J40" i="3"/>
  <c r="E40" i="3"/>
  <c r="J39" i="3"/>
  <c r="E39" i="3"/>
  <c r="J38" i="3"/>
  <c r="E38" i="3"/>
  <c r="J37" i="3"/>
  <c r="E37" i="3"/>
  <c r="J36" i="3"/>
  <c r="E36" i="3"/>
  <c r="J35" i="3"/>
  <c r="E35" i="3"/>
  <c r="J34" i="3"/>
  <c r="E34" i="3"/>
  <c r="J33" i="3"/>
  <c r="E33" i="3"/>
  <c r="J32" i="3"/>
  <c r="E32" i="3"/>
  <c r="J31" i="3"/>
  <c r="E31" i="3"/>
  <c r="J30" i="3"/>
  <c r="E30" i="3"/>
  <c r="J29" i="3"/>
  <c r="E29" i="3"/>
  <c r="J28" i="3"/>
  <c r="E28" i="3"/>
  <c r="J27" i="3"/>
  <c r="E27" i="3"/>
  <c r="J26" i="3"/>
  <c r="E26" i="3"/>
  <c r="J25" i="3"/>
  <c r="E25" i="3"/>
  <c r="J24" i="3"/>
  <c r="B24" i="3" s="1"/>
  <c r="J23" i="3"/>
  <c r="B23" i="3" s="1"/>
  <c r="J22" i="3"/>
  <c r="B22" i="3" s="1"/>
  <c r="J21" i="3"/>
  <c r="B21" i="3" s="1"/>
  <c r="J20" i="3"/>
  <c r="B20" i="3" s="1"/>
  <c r="J19" i="3"/>
  <c r="B19" i="3" s="1"/>
  <c r="J18" i="3"/>
  <c r="B18" i="3" s="1"/>
  <c r="J17" i="3"/>
  <c r="B17" i="3" s="1"/>
  <c r="J16" i="3"/>
  <c r="B16" i="3" s="1"/>
  <c r="J15" i="3"/>
  <c r="B15" i="3" s="1"/>
  <c r="J14" i="3"/>
  <c r="B14" i="3" s="1"/>
  <c r="J13" i="3"/>
  <c r="B13" i="3" s="1"/>
  <c r="J12" i="3"/>
  <c r="B12" i="3" s="1"/>
  <c r="J11" i="3"/>
  <c r="B11" i="3" s="1"/>
  <c r="J10" i="3"/>
  <c r="B10" i="3" s="1"/>
  <c r="J9" i="3"/>
  <c r="B9" i="3" s="1"/>
  <c r="J8" i="3"/>
  <c r="B8" i="3" s="1"/>
  <c r="J7" i="3"/>
  <c r="B7" i="3" s="1"/>
  <c r="J6" i="3"/>
  <c r="B6" i="3" s="1"/>
  <c r="G305" i="3"/>
  <c r="C295" i="3"/>
  <c r="C286" i="3"/>
  <c r="G281" i="3"/>
  <c r="F276" i="3"/>
  <c r="C273" i="3"/>
  <c r="E270" i="3"/>
  <c r="J267" i="3"/>
  <c r="F265" i="3"/>
  <c r="C263" i="3"/>
  <c r="J260" i="3"/>
  <c r="E258" i="3"/>
  <c r="C256" i="3"/>
  <c r="G253" i="3"/>
  <c r="C251" i="3"/>
  <c r="B249" i="3"/>
  <c r="B247" i="3"/>
  <c r="D245" i="3"/>
  <c r="F243" i="3"/>
  <c r="I241" i="3"/>
  <c r="J239" i="3"/>
  <c r="D238" i="3"/>
  <c r="E236" i="3"/>
  <c r="F234" i="3"/>
  <c r="J232" i="3"/>
  <c r="B231" i="3"/>
  <c r="D229" i="3"/>
  <c r="F227" i="3"/>
  <c r="I225" i="3"/>
  <c r="J223" i="3"/>
  <c r="D222" i="3"/>
  <c r="E220" i="3"/>
  <c r="F218" i="3"/>
  <c r="J216" i="3"/>
  <c r="B215" i="3"/>
  <c r="D213" i="3"/>
  <c r="F211" i="3"/>
  <c r="I209" i="3"/>
  <c r="J207" i="3"/>
  <c r="D206" i="3"/>
  <c r="E204" i="3"/>
  <c r="F202" i="3"/>
  <c r="J200" i="3"/>
  <c r="B199" i="3"/>
  <c r="D197" i="3"/>
  <c r="F195" i="3"/>
  <c r="C194" i="3"/>
  <c r="I192" i="3"/>
  <c r="F191" i="3"/>
  <c r="C190" i="3"/>
  <c r="I188" i="3"/>
  <c r="F187" i="3"/>
  <c r="C186" i="3"/>
  <c r="I184" i="3"/>
  <c r="F183" i="3"/>
  <c r="C182" i="3"/>
  <c r="I180" i="3"/>
  <c r="F179" i="3"/>
  <c r="C178" i="3"/>
  <c r="I176" i="3"/>
  <c r="F175" i="3"/>
  <c r="C174" i="3"/>
  <c r="I172" i="3"/>
  <c r="F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I93" i="3"/>
  <c r="B93" i="3"/>
  <c r="E92" i="3"/>
  <c r="I91" i="3"/>
  <c r="B91" i="3"/>
  <c r="E90" i="3"/>
  <c r="I89" i="3"/>
  <c r="B89" i="3"/>
  <c r="E88" i="3"/>
  <c r="I87" i="3"/>
  <c r="B87" i="3"/>
  <c r="E86" i="3"/>
  <c r="I85" i="3"/>
  <c r="B85" i="3"/>
  <c r="E84" i="3"/>
  <c r="I83" i="3"/>
  <c r="B83" i="3"/>
  <c r="E82" i="3"/>
  <c r="I81" i="3"/>
  <c r="B81" i="3"/>
  <c r="E80" i="3"/>
  <c r="I79" i="3"/>
  <c r="B79" i="3"/>
  <c r="E78" i="3"/>
  <c r="I77" i="3"/>
  <c r="B77" i="3"/>
  <c r="E284" i="3"/>
  <c r="F269" i="3"/>
  <c r="J259" i="3"/>
  <c r="E250" i="3"/>
  <c r="J242" i="3"/>
  <c r="I235" i="3"/>
  <c r="F228" i="3"/>
  <c r="F221" i="3"/>
  <c r="E214" i="3"/>
  <c r="D207" i="3"/>
  <c r="D200" i="3"/>
  <c r="G193" i="3"/>
  <c r="D188" i="3"/>
  <c r="B183" i="3"/>
  <c r="G177" i="3"/>
  <c r="D172" i="3"/>
  <c r="B168" i="3"/>
  <c r="B164" i="3"/>
  <c r="B160" i="3"/>
  <c r="B156" i="3"/>
  <c r="B152" i="3"/>
  <c r="B148" i="3"/>
  <c r="B144" i="3"/>
  <c r="B140" i="3"/>
  <c r="B136" i="3"/>
  <c r="B132" i="3"/>
  <c r="B128" i="3"/>
  <c r="B124" i="3"/>
  <c r="B120" i="3"/>
  <c r="B116" i="3"/>
  <c r="B112" i="3"/>
  <c r="B108" i="3"/>
  <c r="B104" i="3"/>
  <c r="B100" i="3"/>
  <c r="B96" i="3"/>
  <c r="J92" i="3"/>
  <c r="D90" i="3"/>
  <c r="F87" i="3"/>
  <c r="J84" i="3"/>
  <c r="D82" i="3"/>
  <c r="F79" i="3"/>
  <c r="J76" i="3"/>
  <c r="F75" i="3"/>
  <c r="D74" i="3"/>
  <c r="J72" i="3"/>
  <c r="F71" i="3"/>
  <c r="D70" i="3"/>
  <c r="J68" i="3"/>
  <c r="F67" i="3"/>
  <c r="D66" i="3"/>
  <c r="J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J279" i="3"/>
  <c r="B267" i="3"/>
  <c r="F257" i="3"/>
  <c r="D248" i="3"/>
  <c r="B241" i="3"/>
  <c r="J233" i="3"/>
  <c r="J226" i="3"/>
  <c r="I219" i="3"/>
  <c r="F212" i="3"/>
  <c r="F205" i="3"/>
  <c r="E198" i="3"/>
  <c r="D192" i="3"/>
  <c r="B187" i="3"/>
  <c r="G181" i="3"/>
  <c r="D176" i="3"/>
  <c r="B171" i="3"/>
  <c r="B167" i="3"/>
  <c r="B163" i="3"/>
  <c r="B159" i="3"/>
  <c r="B155" i="3"/>
  <c r="B151" i="3"/>
  <c r="B147" i="3"/>
  <c r="B143" i="3"/>
  <c r="B139" i="3"/>
  <c r="B135" i="3"/>
  <c r="B131" i="3"/>
  <c r="B127" i="3"/>
  <c r="B123" i="3"/>
  <c r="B119" i="3"/>
  <c r="B115" i="3"/>
  <c r="B111" i="3"/>
  <c r="B107" i="3"/>
  <c r="B103" i="3"/>
  <c r="B99" i="3"/>
  <c r="B95" i="3"/>
  <c r="D92" i="3"/>
  <c r="F89" i="3"/>
  <c r="J86" i="3"/>
  <c r="D84" i="3"/>
  <c r="F81" i="3"/>
  <c r="J78" i="3"/>
  <c r="E76" i="3"/>
  <c r="B75" i="3"/>
  <c r="I73" i="3"/>
  <c r="E72" i="3"/>
  <c r="B71" i="3"/>
  <c r="I69" i="3"/>
  <c r="E68" i="3"/>
  <c r="B67" i="3"/>
  <c r="I65" i="3"/>
  <c r="E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18" i="3"/>
  <c r="D16" i="3"/>
  <c r="D12" i="3"/>
  <c r="D10" i="3"/>
  <c r="D8" i="3"/>
  <c r="J301" i="3"/>
  <c r="E275" i="3"/>
  <c r="F264" i="3"/>
  <c r="C255" i="3"/>
  <c r="E246" i="3"/>
  <c r="D239" i="3"/>
  <c r="D232" i="3"/>
  <c r="B225" i="3"/>
  <c r="J217" i="3"/>
  <c r="J210" i="3"/>
  <c r="I203" i="3"/>
  <c r="F196" i="3"/>
  <c r="B191" i="3"/>
  <c r="G185" i="3"/>
  <c r="D180" i="3"/>
  <c r="B175" i="3"/>
  <c r="B170" i="3"/>
  <c r="B166" i="3"/>
  <c r="B162" i="3"/>
  <c r="B158" i="3"/>
  <c r="B154" i="3"/>
  <c r="B150" i="3"/>
  <c r="B146" i="3"/>
  <c r="B142" i="3"/>
  <c r="B138" i="3"/>
  <c r="B134" i="3"/>
  <c r="B130" i="3"/>
  <c r="B126" i="3"/>
  <c r="B122" i="3"/>
  <c r="B118" i="3"/>
  <c r="B114" i="3"/>
  <c r="B110" i="3"/>
  <c r="B106" i="3"/>
  <c r="B102" i="3"/>
  <c r="B98" i="3"/>
  <c r="D94" i="3"/>
  <c r="F91" i="3"/>
  <c r="J88" i="3"/>
  <c r="D86" i="3"/>
  <c r="F83" i="3"/>
  <c r="J80" i="3"/>
  <c r="D78" i="3"/>
  <c r="D76" i="3"/>
  <c r="J74" i="3"/>
  <c r="F73" i="3"/>
  <c r="D72" i="3"/>
  <c r="J70" i="3"/>
  <c r="F69" i="3"/>
  <c r="D68" i="3"/>
  <c r="J66" i="3"/>
  <c r="F65" i="3"/>
  <c r="D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8" i="3"/>
  <c r="C16" i="3"/>
  <c r="C14" i="3"/>
  <c r="C12" i="3"/>
  <c r="C10" i="3"/>
  <c r="C8" i="3"/>
  <c r="E262" i="3"/>
  <c r="E230" i="3"/>
  <c r="J201" i="3"/>
  <c r="B179" i="3"/>
  <c r="B161" i="3"/>
  <c r="B145" i="3"/>
  <c r="B129" i="3"/>
  <c r="B113" i="3"/>
  <c r="B97" i="3"/>
  <c r="F85" i="3"/>
  <c r="I75" i="3"/>
  <c r="E70" i="3"/>
  <c r="B65" i="3"/>
  <c r="I60" i="3"/>
  <c r="I56" i="3"/>
  <c r="I52" i="3"/>
  <c r="I48" i="3"/>
  <c r="I44" i="3"/>
  <c r="I40" i="3"/>
  <c r="I36" i="3"/>
  <c r="I32" i="3"/>
  <c r="I28" i="3"/>
  <c r="I24" i="3"/>
  <c r="E24" i="3" s="1"/>
  <c r="I20" i="3"/>
  <c r="E20" i="3" s="1"/>
  <c r="I16" i="3"/>
  <c r="E16" i="3" s="1"/>
  <c r="I12" i="3"/>
  <c r="E12" i="3" s="1"/>
  <c r="I8" i="3"/>
  <c r="E8" i="3" s="1"/>
  <c r="J252" i="3"/>
  <c r="D223" i="3"/>
  <c r="B195" i="3"/>
  <c r="G173" i="3"/>
  <c r="B157" i="3"/>
  <c r="B141" i="3"/>
  <c r="B125" i="3"/>
  <c r="B109" i="3"/>
  <c r="F93" i="3"/>
  <c r="J82" i="3"/>
  <c r="E74" i="3"/>
  <c r="B69" i="3"/>
  <c r="I63" i="3"/>
  <c r="I59" i="3"/>
  <c r="I55" i="3"/>
  <c r="I51" i="3"/>
  <c r="I47" i="3"/>
  <c r="I43" i="3"/>
  <c r="I39" i="3"/>
  <c r="I35" i="3"/>
  <c r="I31" i="3"/>
  <c r="I27" i="3"/>
  <c r="I23" i="3"/>
  <c r="D23" i="3" s="1"/>
  <c r="I19" i="3"/>
  <c r="D19" i="3" s="1"/>
  <c r="I15" i="3"/>
  <c r="D15" i="3" s="1"/>
  <c r="I11" i="3"/>
  <c r="D11" i="3" s="1"/>
  <c r="I7" i="3"/>
  <c r="F7" i="3" s="1"/>
  <c r="J291" i="3"/>
  <c r="F244" i="3"/>
  <c r="D216" i="3"/>
  <c r="G189" i="3"/>
  <c r="B169" i="3"/>
  <c r="B153" i="3"/>
  <c r="B137" i="3"/>
  <c r="B121" i="3"/>
  <c r="B105" i="3"/>
  <c r="J90" i="3"/>
  <c r="D80" i="3"/>
  <c r="B73" i="3"/>
  <c r="I67" i="3"/>
  <c r="I62" i="3"/>
  <c r="I58" i="3"/>
  <c r="I54" i="3"/>
  <c r="I50" i="3"/>
  <c r="I46" i="3"/>
  <c r="I42" i="3"/>
  <c r="I38" i="3"/>
  <c r="I34" i="3"/>
  <c r="I30" i="3"/>
  <c r="I26" i="3"/>
  <c r="I22" i="3"/>
  <c r="E22" i="3" s="1"/>
  <c r="I18" i="3"/>
  <c r="E18" i="3" s="1"/>
  <c r="I14" i="3"/>
  <c r="E14" i="3" s="1"/>
  <c r="I10" i="3"/>
  <c r="E10" i="3" s="1"/>
  <c r="I6" i="3"/>
  <c r="E6" i="3" s="1"/>
  <c r="B272" i="3"/>
  <c r="F237" i="3"/>
  <c r="B209" i="3"/>
  <c r="D184" i="3"/>
  <c r="B165" i="3"/>
  <c r="B149" i="3"/>
  <c r="B133" i="3"/>
  <c r="B117" i="3"/>
  <c r="B101" i="3"/>
  <c r="D88" i="3"/>
  <c r="F77" i="3"/>
  <c r="I71" i="3"/>
  <c r="E66" i="3"/>
  <c r="I61" i="3"/>
  <c r="I57" i="3"/>
  <c r="I53" i="3"/>
  <c r="I49" i="3"/>
  <c r="I45" i="3"/>
  <c r="I41" i="3"/>
  <c r="I37" i="3"/>
  <c r="I33" i="3"/>
  <c r="I29" i="3"/>
  <c r="I25" i="3"/>
  <c r="I21" i="3"/>
  <c r="E21" i="3" s="1"/>
  <c r="I17" i="3"/>
  <c r="E17" i="3" s="1"/>
  <c r="I13" i="3"/>
  <c r="E13" i="3" s="1"/>
  <c r="I9" i="3"/>
  <c r="E9" i="3" s="1"/>
  <c r="D6" i="5"/>
  <c r="D30" i="5" s="1"/>
  <c r="I57" i="2"/>
  <c r="G6" i="5"/>
  <c r="J57" i="2"/>
  <c r="AM500" i="2"/>
  <c r="AM851" i="2" s="1"/>
  <c r="AM150" i="2"/>
  <c r="D20" i="3" l="1"/>
  <c r="F9" i="3"/>
  <c r="F11" i="3"/>
  <c r="F13" i="3"/>
  <c r="F15" i="3"/>
  <c r="F17" i="3"/>
  <c r="F19" i="3"/>
  <c r="F21" i="3"/>
  <c r="F23" i="3"/>
  <c r="C9" i="3"/>
  <c r="C13" i="3"/>
  <c r="C17" i="3"/>
  <c r="D9" i="3"/>
  <c r="D13" i="3"/>
  <c r="D17" i="3"/>
  <c r="D21" i="3"/>
  <c r="E11" i="3"/>
  <c r="E15" i="3"/>
  <c r="E19" i="3"/>
  <c r="E23" i="3"/>
  <c r="D22" i="3"/>
  <c r="F8" i="3"/>
  <c r="F10" i="3"/>
  <c r="F12" i="3"/>
  <c r="F14" i="3"/>
  <c r="F16" i="3"/>
  <c r="F18" i="3"/>
  <c r="F20" i="3"/>
  <c r="F22" i="3"/>
  <c r="F24" i="3"/>
  <c r="D14" i="3"/>
  <c r="C11" i="3"/>
  <c r="C15" i="3"/>
  <c r="C19" i="3"/>
  <c r="C6" i="3"/>
  <c r="C7" i="3"/>
  <c r="AM151" i="2"/>
  <c r="AM501" i="2"/>
  <c r="AM852" i="2" s="1"/>
  <c r="E7" i="3"/>
  <c r="I22" i="4"/>
  <c r="I95" i="2"/>
  <c r="D6" i="3"/>
  <c r="F6" i="3"/>
  <c r="G6" i="3" s="1"/>
  <c r="G7" i="3" s="1"/>
  <c r="G8" i="3" s="1"/>
  <c r="G9" i="3" s="1"/>
  <c r="G10" i="3" s="1"/>
  <c r="G11" i="3" s="1"/>
  <c r="G12" i="3" s="1"/>
  <c r="G13" i="3" s="1"/>
  <c r="G14" i="3" s="1"/>
  <c r="G15" i="3" s="1"/>
  <c r="G16" i="3" s="1"/>
  <c r="G17" i="3" s="1"/>
  <c r="G18" i="3" s="1"/>
  <c r="G19" i="3" s="1"/>
  <c r="G20" i="3" s="1"/>
  <c r="G21" i="3" s="1"/>
  <c r="G22" i="3" s="1"/>
  <c r="G23" i="3" s="1"/>
  <c r="G24" i="3" s="1"/>
  <c r="D7" i="3"/>
  <c r="I26" i="4" l="1"/>
  <c r="I96" i="2"/>
  <c r="AM502" i="2"/>
  <c r="AM853" i="2" s="1"/>
  <c r="AM152" i="2"/>
  <c r="AM153" i="2" l="1"/>
  <c r="AM503" i="2"/>
  <c r="AM854" i="2" s="1"/>
  <c r="N9" i="4"/>
  <c r="I106" i="2"/>
  <c r="AM504" i="2" l="1"/>
  <c r="AM855" i="2" s="1"/>
  <c r="AM154" i="2"/>
  <c r="N20" i="4"/>
  <c r="G29" i="5"/>
  <c r="G30" i="5" s="1"/>
  <c r="I109" i="2"/>
  <c r="D8" i="7" l="1"/>
  <c r="D8" i="8"/>
  <c r="N22" i="4"/>
  <c r="AM155" i="2"/>
  <c r="AM505" i="2"/>
  <c r="AM856" i="2" s="1"/>
  <c r="AM506" i="2" l="1"/>
  <c r="AM857" i="2" s="1"/>
  <c r="AM156" i="2"/>
  <c r="I8" i="8"/>
  <c r="I11" i="8" s="1"/>
  <c r="D11" i="8"/>
  <c r="I8" i="7"/>
  <c r="I11" i="7" s="1"/>
  <c r="D11" i="7"/>
  <c r="D27" i="8" l="1"/>
  <c r="D28" i="8" s="1"/>
  <c r="O35" i="8"/>
  <c r="I30" i="8"/>
  <c r="I27" i="8"/>
  <c r="O35" i="7"/>
  <c r="D27" i="7"/>
  <c r="D28" i="7" s="1"/>
  <c r="AM157" i="2"/>
  <c r="AM507" i="2"/>
  <c r="AM858" i="2" s="1"/>
  <c r="I30" i="7"/>
  <c r="I27" i="7"/>
  <c r="I29" i="8" l="1"/>
  <c r="I28" i="8"/>
  <c r="I31" i="8" s="1"/>
  <c r="O31" i="8" s="1"/>
  <c r="O37" i="8" s="1"/>
  <c r="O40" i="8" s="1"/>
  <c r="D31" i="7"/>
  <c r="AM508" i="2"/>
  <c r="AM859" i="2" s="1"/>
  <c r="AM158" i="2"/>
  <c r="I29" i="7"/>
  <c r="I28" i="7"/>
  <c r="D31" i="8"/>
  <c r="AM509" i="2" l="1"/>
  <c r="AM860" i="2" s="1"/>
  <c r="AM159" i="2"/>
  <c r="I31" i="7"/>
  <c r="O31" i="7" s="1"/>
  <c r="O37" i="7" s="1"/>
  <c r="O40" i="7" s="1"/>
  <c r="P40" i="8" s="1"/>
  <c r="Q40" i="8" s="1"/>
  <c r="AM160" i="2" l="1"/>
  <c r="AM510" i="2"/>
  <c r="AM861" i="2" s="1"/>
  <c r="AM161" i="2" l="1"/>
  <c r="AM511" i="2"/>
  <c r="AM862" i="2" s="1"/>
  <c r="AM162" i="2" l="1"/>
  <c r="AM512" i="2"/>
  <c r="AM863" i="2" s="1"/>
  <c r="AM163" i="2" l="1"/>
  <c r="AM513" i="2"/>
  <c r="AM864" i="2" s="1"/>
  <c r="AM164" i="2" l="1"/>
  <c r="AM514" i="2"/>
  <c r="AM865" i="2" s="1"/>
  <c r="AM515" i="2" l="1"/>
  <c r="AM866" i="2" s="1"/>
  <c r="AM165" i="2"/>
  <c r="AM166" i="2" l="1"/>
  <c r="AM516" i="2"/>
  <c r="AM867" i="2" s="1"/>
  <c r="AM517" i="2" l="1"/>
  <c r="AM868" i="2" s="1"/>
  <c r="AM167" i="2"/>
  <c r="AM168" i="2" l="1"/>
  <c r="AM518" i="2"/>
  <c r="AM869" i="2" s="1"/>
  <c r="AM519" i="2" l="1"/>
  <c r="AM870" i="2" s="1"/>
  <c r="AM169" i="2"/>
  <c r="AM520" i="2" l="1"/>
  <c r="AM871" i="2" s="1"/>
  <c r="AM170" i="2"/>
  <c r="AM521" i="2" l="1"/>
  <c r="AM872" i="2" s="1"/>
  <c r="AM171" i="2"/>
  <c r="AM172" i="2" l="1"/>
  <c r="AM522" i="2"/>
  <c r="AM873" i="2" s="1"/>
  <c r="AM523" i="2" l="1"/>
  <c r="AM874" i="2" s="1"/>
  <c r="AM173" i="2"/>
  <c r="AM174" i="2" l="1"/>
  <c r="AM524" i="2"/>
  <c r="AM875" i="2" s="1"/>
  <c r="AM525" i="2" l="1"/>
  <c r="AM876" i="2" s="1"/>
  <c r="AM175" i="2"/>
  <c r="AM526" i="2" l="1"/>
  <c r="AM877" i="2" s="1"/>
  <c r="AM176" i="2"/>
  <c r="AM527" i="2" l="1"/>
  <c r="AM878" i="2" s="1"/>
  <c r="AM177" i="2"/>
  <c r="AM528" i="2" l="1"/>
  <c r="AM879" i="2" s="1"/>
  <c r="AM178" i="2"/>
  <c r="AM529" i="2" l="1"/>
  <c r="AM880" i="2" s="1"/>
  <c r="AM179" i="2"/>
  <c r="AM530" i="2" l="1"/>
  <c r="AM881" i="2" s="1"/>
  <c r="AM180" i="2"/>
  <c r="AM531" i="2" l="1"/>
  <c r="AM882" i="2" s="1"/>
  <c r="AM181" i="2"/>
  <c r="AM532" i="2" l="1"/>
  <c r="AM883" i="2" s="1"/>
  <c r="AM182" i="2"/>
  <c r="AM533" i="2" l="1"/>
  <c r="AM884" i="2" s="1"/>
  <c r="AM183" i="2"/>
  <c r="AM184" i="2" l="1"/>
  <c r="AM534" i="2"/>
  <c r="AM885" i="2" s="1"/>
  <c r="AM535" i="2" l="1"/>
  <c r="AM886" i="2" s="1"/>
  <c r="AM185" i="2"/>
  <c r="AM186" i="2" l="1"/>
  <c r="AM536" i="2"/>
  <c r="AM887" i="2" s="1"/>
  <c r="AM537" i="2" l="1"/>
  <c r="AM888" i="2" s="1"/>
  <c r="AM187" i="2"/>
  <c r="AM538" i="2" l="1"/>
  <c r="AM889" i="2" s="1"/>
  <c r="AM188" i="2"/>
  <c r="AM539" i="2" l="1"/>
  <c r="AM890" i="2" s="1"/>
  <c r="AM189" i="2"/>
  <c r="AM540" i="2" l="1"/>
  <c r="AM891" i="2" s="1"/>
  <c r="AM190" i="2"/>
  <c r="AM541" i="2" l="1"/>
  <c r="AM892" i="2" s="1"/>
  <c r="AM191" i="2"/>
  <c r="AM192" i="2" l="1"/>
  <c r="AM542" i="2"/>
  <c r="AM893" i="2" s="1"/>
  <c r="AM543" i="2" l="1"/>
  <c r="AM894" i="2" s="1"/>
  <c r="AM193" i="2"/>
  <c r="AM194" i="2" l="1"/>
  <c r="AM544" i="2"/>
  <c r="AM895" i="2" s="1"/>
  <c r="AM545" i="2" l="1"/>
  <c r="AM896" i="2" s="1"/>
  <c r="AM195" i="2"/>
  <c r="AM196" i="2" l="1"/>
  <c r="AM546" i="2"/>
  <c r="AM897" i="2" s="1"/>
  <c r="AM547" i="2" l="1"/>
  <c r="AM898" i="2" s="1"/>
  <c r="AM197" i="2"/>
  <c r="AM198" i="2" l="1"/>
  <c r="AM548" i="2"/>
  <c r="AM899" i="2" s="1"/>
  <c r="AM549" i="2" l="1"/>
  <c r="AM900" i="2" s="1"/>
  <c r="AM199" i="2"/>
  <c r="AM200" i="2" l="1"/>
  <c r="AM550" i="2"/>
  <c r="AM901" i="2" s="1"/>
  <c r="AM551" i="2" l="1"/>
  <c r="AM902" i="2" s="1"/>
  <c r="AM201" i="2"/>
  <c r="AM552" i="2" l="1"/>
  <c r="AM903" i="2" s="1"/>
  <c r="AM202" i="2"/>
  <c r="AM553" i="2" l="1"/>
  <c r="AM904" i="2" s="1"/>
  <c r="AM203" i="2"/>
  <c r="AM554" i="2" l="1"/>
  <c r="AM905" i="2" s="1"/>
  <c r="AM204" i="2"/>
  <c r="AM555" i="2" l="1"/>
  <c r="AM906" i="2" s="1"/>
  <c r="AM205" i="2"/>
  <c r="AM556" i="2" l="1"/>
  <c r="AM907" i="2" s="1"/>
  <c r="AM206" i="2"/>
  <c r="AM557" i="2" l="1"/>
  <c r="AM908" i="2" s="1"/>
  <c r="AM207" i="2"/>
  <c r="AM558" i="2" l="1"/>
  <c r="AM909" i="2" s="1"/>
  <c r="AM208" i="2"/>
  <c r="AM559" i="2" l="1"/>
  <c r="AM910" i="2" s="1"/>
  <c r="AM209" i="2"/>
  <c r="AM560" i="2" l="1"/>
  <c r="AM911" i="2" s="1"/>
  <c r="AM210" i="2"/>
  <c r="AM561" i="2" l="1"/>
  <c r="AM912" i="2" s="1"/>
  <c r="AM211" i="2"/>
  <c r="AM562" i="2" l="1"/>
  <c r="AM913" i="2" s="1"/>
  <c r="AM212" i="2"/>
  <c r="AM563" i="2" l="1"/>
  <c r="AM914" i="2" s="1"/>
  <c r="AM213" i="2"/>
  <c r="AM564" i="2" l="1"/>
  <c r="AM915" i="2" s="1"/>
  <c r="AM214" i="2"/>
  <c r="AM565" i="2" l="1"/>
  <c r="AM916" i="2" s="1"/>
  <c r="AM215" i="2"/>
  <c r="AM566" i="2" l="1"/>
  <c r="AM917" i="2" s="1"/>
  <c r="AM216" i="2"/>
  <c r="AM567" i="2" l="1"/>
  <c r="AM918" i="2" s="1"/>
  <c r="AM217" i="2"/>
  <c r="AM568" i="2" l="1"/>
  <c r="AM919" i="2" s="1"/>
  <c r="AM218" i="2"/>
  <c r="AM569" i="2" l="1"/>
  <c r="AM920" i="2" s="1"/>
  <c r="AM219" i="2"/>
  <c r="AM570" i="2" l="1"/>
  <c r="AM921" i="2" s="1"/>
  <c r="AM220" i="2"/>
  <c r="AM571" i="2" l="1"/>
  <c r="AM922" i="2" s="1"/>
  <c r="AM221" i="2"/>
  <c r="AM572" i="2" l="1"/>
  <c r="AM923" i="2" s="1"/>
  <c r="AM222" i="2"/>
  <c r="AM573" i="2" l="1"/>
  <c r="AM924" i="2" s="1"/>
  <c r="AM223" i="2"/>
  <c r="AM574" i="2" l="1"/>
  <c r="AM925" i="2" s="1"/>
  <c r="AM224" i="2"/>
  <c r="AM575" i="2" l="1"/>
  <c r="AM926" i="2" s="1"/>
  <c r="AM225" i="2"/>
  <c r="AM576" i="2" l="1"/>
  <c r="AM927" i="2" s="1"/>
  <c r="AM226" i="2"/>
  <c r="AM577" i="2" l="1"/>
  <c r="AM928" i="2" s="1"/>
  <c r="AM227" i="2"/>
  <c r="AM578" i="2" l="1"/>
  <c r="AM929" i="2" s="1"/>
  <c r="AM228" i="2"/>
  <c r="AM579" i="2" l="1"/>
  <c r="AM930" i="2" s="1"/>
  <c r="AM229" i="2"/>
  <c r="AM580" i="2" l="1"/>
  <c r="AM931" i="2" s="1"/>
  <c r="AM230" i="2"/>
  <c r="AM581" i="2" l="1"/>
  <c r="AM932" i="2" s="1"/>
  <c r="AM231" i="2"/>
  <c r="AM582" i="2" l="1"/>
  <c r="AM933" i="2" s="1"/>
  <c r="AM232" i="2"/>
  <c r="AM583" i="2" l="1"/>
  <c r="AM934" i="2" s="1"/>
  <c r="AM233" i="2"/>
  <c r="AM584" i="2" l="1"/>
  <c r="AM935" i="2" s="1"/>
  <c r="AM234" i="2"/>
  <c r="AM585" i="2" l="1"/>
  <c r="AM936" i="2" s="1"/>
  <c r="AM235" i="2"/>
  <c r="AM586" i="2" l="1"/>
  <c r="AM937" i="2" s="1"/>
  <c r="AM236" i="2"/>
  <c r="AM587" i="2" l="1"/>
  <c r="AM938" i="2" s="1"/>
  <c r="AM237" i="2"/>
  <c r="AM588" i="2" l="1"/>
  <c r="AM939" i="2" s="1"/>
  <c r="AM238" i="2"/>
  <c r="AM589" i="2" l="1"/>
  <c r="AM940" i="2" s="1"/>
  <c r="AM239" i="2"/>
  <c r="AM590" i="2" l="1"/>
  <c r="AM941" i="2" s="1"/>
  <c r="AM240" i="2"/>
  <c r="AM591" i="2" l="1"/>
  <c r="AM942" i="2" s="1"/>
  <c r="AM241" i="2"/>
  <c r="AM242" i="2" l="1"/>
  <c r="AM592" i="2"/>
  <c r="AM943" i="2" s="1"/>
  <c r="AM593" i="2" l="1"/>
  <c r="AM944" i="2" s="1"/>
  <c r="AM243" i="2"/>
  <c r="AM594" i="2" l="1"/>
  <c r="AM945" i="2" s="1"/>
  <c r="AM244" i="2"/>
  <c r="AM595" i="2" l="1"/>
  <c r="AM946" i="2" s="1"/>
  <c r="AM245" i="2"/>
  <c r="AM596" i="2" l="1"/>
  <c r="AM947" i="2" s="1"/>
  <c r="AM246" i="2"/>
  <c r="AM247" i="2" l="1"/>
  <c r="AM597" i="2"/>
  <c r="AM948" i="2" s="1"/>
  <c r="AM598" i="2" l="1"/>
  <c r="AM949" i="2" s="1"/>
  <c r="AM248" i="2"/>
  <c r="AM249" i="2" l="1"/>
  <c r="AM599" i="2"/>
  <c r="AM950" i="2" s="1"/>
  <c r="AM600" i="2" l="1"/>
  <c r="AM951" i="2" s="1"/>
  <c r="AM250" i="2"/>
  <c r="AM251" i="2" l="1"/>
  <c r="AM601" i="2"/>
  <c r="AM952" i="2" s="1"/>
  <c r="AM602" i="2" l="1"/>
  <c r="AM953" i="2" s="1"/>
  <c r="AM252" i="2"/>
  <c r="AM253" i="2" l="1"/>
  <c r="AM603" i="2"/>
  <c r="AM954" i="2" s="1"/>
  <c r="AM604" i="2" l="1"/>
  <c r="AM955" i="2" s="1"/>
  <c r="AM254" i="2"/>
  <c r="AM605" i="2" l="1"/>
  <c r="AM956" i="2" s="1"/>
  <c r="AM255" i="2"/>
  <c r="AM606" i="2" l="1"/>
  <c r="AM957" i="2" s="1"/>
  <c r="AM256" i="2"/>
  <c r="AM607" i="2" l="1"/>
  <c r="AM958" i="2" s="1"/>
  <c r="AM257" i="2"/>
  <c r="AM608" i="2" l="1"/>
  <c r="AM959" i="2" s="1"/>
  <c r="AM258" i="2"/>
  <c r="AM609" i="2" l="1"/>
  <c r="AM960" i="2" s="1"/>
  <c r="AM259" i="2"/>
  <c r="AM610" i="2" l="1"/>
  <c r="AM961" i="2" s="1"/>
  <c r="AM260" i="2"/>
  <c r="AM261" i="2" l="1"/>
  <c r="AM611" i="2"/>
  <c r="AM962" i="2" s="1"/>
  <c r="AM612" i="2" l="1"/>
  <c r="AM963" i="2" s="1"/>
  <c r="AM262" i="2"/>
  <c r="AM613" i="2" l="1"/>
  <c r="AM964" i="2" s="1"/>
  <c r="AM263" i="2"/>
  <c r="AM614" i="2" l="1"/>
  <c r="AM965" i="2" s="1"/>
  <c r="AM264" i="2"/>
  <c r="AM615" i="2" l="1"/>
  <c r="AM966" i="2" s="1"/>
  <c r="AM265" i="2"/>
  <c r="AM616" i="2" l="1"/>
  <c r="AM967" i="2" s="1"/>
  <c r="AM266" i="2"/>
  <c r="AM267" i="2" l="1"/>
  <c r="AM617" i="2"/>
  <c r="AM968" i="2" s="1"/>
  <c r="AM618" i="2" l="1"/>
  <c r="AM969" i="2" s="1"/>
  <c r="AM268" i="2"/>
  <c r="AM619" i="2" l="1"/>
  <c r="AM970" i="2" s="1"/>
  <c r="AM269" i="2"/>
  <c r="AM620" i="2" l="1"/>
  <c r="AM971" i="2" s="1"/>
  <c r="AM270" i="2"/>
  <c r="AM621" i="2" l="1"/>
  <c r="AM972" i="2" s="1"/>
  <c r="AM271" i="2"/>
  <c r="AM622" i="2" l="1"/>
  <c r="AM973" i="2" s="1"/>
  <c r="AM272" i="2"/>
  <c r="AM623" i="2" l="1"/>
  <c r="AM974" i="2" s="1"/>
  <c r="AM273" i="2"/>
  <c r="AM624" i="2" l="1"/>
  <c r="AM975" i="2" s="1"/>
  <c r="AM274" i="2"/>
  <c r="AM625" i="2" l="1"/>
  <c r="AM976" i="2" s="1"/>
  <c r="AM275" i="2"/>
  <c r="AM626" i="2" l="1"/>
  <c r="AM977" i="2" s="1"/>
  <c r="AM276" i="2"/>
  <c r="AM277" i="2" l="1"/>
  <c r="AM627" i="2"/>
  <c r="AM978" i="2" s="1"/>
  <c r="AM628" i="2" l="1"/>
  <c r="AM979" i="2" s="1"/>
  <c r="AM278" i="2"/>
  <c r="AM279" i="2" l="1"/>
  <c r="AM629" i="2"/>
  <c r="AM980" i="2" s="1"/>
  <c r="AM630" i="2" l="1"/>
  <c r="AM981" i="2" s="1"/>
  <c r="AM280" i="2"/>
  <c r="AM281" i="2" l="1"/>
  <c r="AM631" i="2"/>
  <c r="AM982" i="2" s="1"/>
  <c r="AM632" i="2" l="1"/>
  <c r="AM983" i="2" s="1"/>
  <c r="AM282" i="2"/>
  <c r="AM283" i="2" l="1"/>
  <c r="AM633" i="2"/>
  <c r="AM984" i="2" s="1"/>
  <c r="AM634" i="2" l="1"/>
  <c r="AM985" i="2" s="1"/>
  <c r="AM284" i="2"/>
  <c r="AM635" i="2" l="1"/>
  <c r="AM986" i="2" s="1"/>
  <c r="AM285" i="2"/>
  <c r="AM636" i="2" l="1"/>
  <c r="AM987" i="2" s="1"/>
  <c r="AM286" i="2"/>
  <c r="AM637" i="2" l="1"/>
  <c r="AM988" i="2" s="1"/>
  <c r="AM287" i="2"/>
  <c r="AM638" i="2" l="1"/>
  <c r="AM989" i="2" s="1"/>
  <c r="AM288" i="2"/>
  <c r="AM289" i="2" l="1"/>
  <c r="AM639" i="2"/>
  <c r="AM990" i="2" s="1"/>
  <c r="AM640" i="2" l="1"/>
  <c r="AM991" i="2" s="1"/>
  <c r="AM290" i="2"/>
  <c r="AM641" i="2" l="1"/>
  <c r="AM992" i="2" s="1"/>
  <c r="AM291" i="2"/>
  <c r="AM642" i="2" l="1"/>
  <c r="AM993" i="2" s="1"/>
  <c r="AM292" i="2"/>
  <c r="AM293" i="2" l="1"/>
  <c r="AM643" i="2"/>
  <c r="AM994" i="2" s="1"/>
  <c r="AM644" i="2" l="1"/>
  <c r="AM995" i="2" s="1"/>
  <c r="AM294" i="2"/>
  <c r="AM645" i="2" l="1"/>
  <c r="AM996" i="2" s="1"/>
  <c r="AM295" i="2"/>
  <c r="AM646" i="2" l="1"/>
  <c r="AM997" i="2" s="1"/>
  <c r="AM296" i="2"/>
  <c r="AM297" i="2" l="1"/>
  <c r="AM647" i="2"/>
  <c r="AM998" i="2" s="1"/>
  <c r="AM648" i="2" l="1"/>
  <c r="AM999" i="2" s="1"/>
  <c r="AM298" i="2"/>
  <c r="AM299" i="2" l="1"/>
  <c r="AM649" i="2"/>
  <c r="AM1000" i="2" s="1"/>
  <c r="AM650" i="2" l="1"/>
  <c r="AM300" i="2"/>
  <c r="AM651" i="2" l="1"/>
  <c r="AM301" i="2"/>
  <c r="AM652" i="2" l="1"/>
  <c r="AM302" i="2"/>
  <c r="AM653" i="2" l="1"/>
  <c r="AM303" i="2"/>
  <c r="AM654" i="2" l="1"/>
  <c r="AM304" i="2"/>
  <c r="AM305" i="2" l="1"/>
  <c r="AM655" i="2"/>
  <c r="AM656" i="2" l="1"/>
  <c r="AM306" i="2"/>
  <c r="AM307" i="2" l="1"/>
  <c r="AM657" i="2"/>
  <c r="AM658" i="2" l="1"/>
  <c r="AM308" i="2"/>
  <c r="AM309" i="2" l="1"/>
  <c r="AM659" i="2"/>
  <c r="AM660" i="2" l="1"/>
  <c r="AM310" i="2"/>
  <c r="AM311" i="2" l="1"/>
  <c r="AM661" i="2"/>
  <c r="AM662" i="2" l="1"/>
  <c r="AM312" i="2"/>
  <c r="AM313" i="2" l="1"/>
  <c r="AM663" i="2"/>
  <c r="AM664" i="2" l="1"/>
  <c r="AM314" i="2"/>
  <c r="AM315" i="2" l="1"/>
  <c r="AM665" i="2"/>
  <c r="AM666" i="2" l="1"/>
  <c r="AM316" i="2"/>
  <c r="AM317" i="2" l="1"/>
  <c r="AM667" i="2"/>
  <c r="AM318" i="2" l="1"/>
  <c r="AM668" i="2"/>
  <c r="AM319" i="2" l="1"/>
  <c r="AM669" i="2"/>
  <c r="AM670" i="2" l="1"/>
  <c r="AM320" i="2"/>
  <c r="AM321" i="2" l="1"/>
  <c r="AM671" i="2"/>
  <c r="AM672" i="2" l="1"/>
  <c r="AM322" i="2"/>
  <c r="AM323" i="2" l="1"/>
  <c r="AM673" i="2"/>
  <c r="AM324" i="2" l="1"/>
  <c r="AM674" i="2"/>
  <c r="AM325" i="2" l="1"/>
  <c r="AM675" i="2"/>
  <c r="AM326" i="2" l="1"/>
  <c r="AM676" i="2"/>
  <c r="AM327" i="2" l="1"/>
  <c r="AM677" i="2"/>
  <c r="AM328" i="2" l="1"/>
  <c r="AM678" i="2"/>
  <c r="AM329" i="2" l="1"/>
  <c r="AM679" i="2"/>
  <c r="AM330" i="2" l="1"/>
  <c r="AM680" i="2"/>
  <c r="AM331" i="2" l="1"/>
  <c r="AM681" i="2"/>
  <c r="AM682" i="2" l="1"/>
  <c r="AM332" i="2"/>
  <c r="AM333" i="2" l="1"/>
  <c r="AM683" i="2"/>
  <c r="AM334" i="2" l="1"/>
  <c r="AM684" i="2"/>
  <c r="AM335" i="2" l="1"/>
  <c r="AM685" i="2"/>
  <c r="AM686" i="2" l="1"/>
  <c r="AM336" i="2"/>
  <c r="AM337" i="2" l="1"/>
  <c r="AM687" i="2"/>
  <c r="AM688" i="2" l="1"/>
  <c r="AM338" i="2"/>
  <c r="AM339" i="2" l="1"/>
  <c r="AM689" i="2"/>
  <c r="AM340" i="2" l="1"/>
  <c r="AM690" i="2"/>
  <c r="AM341" i="2" l="1"/>
  <c r="AM691" i="2"/>
  <c r="AM342" i="2" l="1"/>
  <c r="AM692" i="2"/>
  <c r="AM343" i="2" l="1"/>
  <c r="AM693" i="2"/>
  <c r="AM344" i="2" l="1"/>
  <c r="AM694" i="2"/>
  <c r="AM345" i="2" l="1"/>
  <c r="AM695" i="2"/>
  <c r="AM346" i="2" l="1"/>
  <c r="AM696" i="2"/>
  <c r="AM347" i="2" l="1"/>
  <c r="AM697" i="2"/>
  <c r="AM698" i="2" l="1"/>
  <c r="AM348" i="2"/>
  <c r="AM349" i="2" l="1"/>
  <c r="AM699" i="2"/>
  <c r="AM350" i="2" l="1"/>
  <c r="AM700" i="2"/>
  <c r="AM351" i="2" l="1"/>
  <c r="AM701" i="2"/>
  <c r="AM702" i="2" l="1"/>
  <c r="AM352" i="2"/>
  <c r="AM353" i="2" l="1"/>
  <c r="AM703" i="2"/>
  <c r="AM704" i="2" l="1"/>
  <c r="AM354" i="2"/>
  <c r="AM355" i="2" l="1"/>
  <c r="AM705" i="2"/>
  <c r="AM356" i="2" l="1"/>
  <c r="AM706" i="2"/>
  <c r="AM357" i="2" l="1"/>
  <c r="AM707" i="2"/>
  <c r="AM358" i="2" l="1"/>
  <c r="AM708" i="2"/>
  <c r="AM359" i="2" l="1"/>
  <c r="AM709" i="2"/>
  <c r="AM360" i="2" l="1"/>
  <c r="AM710" i="2"/>
  <c r="AM361" i="2" l="1"/>
  <c r="AM711" i="2"/>
  <c r="AM362" i="2" l="1"/>
  <c r="AM712" i="2"/>
  <c r="AM363" i="2" l="1"/>
  <c r="AM713" i="2"/>
  <c r="AM714" i="2" l="1"/>
  <c r="AM364" i="2"/>
  <c r="AM365" i="2" l="1"/>
  <c r="AM715" i="2"/>
  <c r="AM366" i="2" l="1"/>
  <c r="AM716" i="2"/>
  <c r="AM367" i="2" l="1"/>
  <c r="AM717" i="2"/>
  <c r="AM718" i="2" l="1"/>
  <c r="AM368" i="2"/>
  <c r="AM369" i="2" l="1"/>
  <c r="AM719" i="2"/>
  <c r="AM720" i="2" l="1"/>
  <c r="AM370" i="2"/>
  <c r="AM371" i="2" l="1"/>
  <c r="AM721" i="2"/>
  <c r="AM372" i="2" l="1"/>
  <c r="AM722" i="2"/>
  <c r="AM373" i="2" l="1"/>
  <c r="AM723" i="2"/>
  <c r="AM724" i="2" l="1"/>
  <c r="AM374" i="2"/>
  <c r="AM375" i="2" l="1"/>
  <c r="AM725" i="2"/>
  <c r="AM376" i="2" l="1"/>
  <c r="AM726" i="2"/>
  <c r="AM377" i="2" l="1"/>
  <c r="AM727" i="2"/>
  <c r="AM378" i="2" l="1"/>
  <c r="AM728" i="2"/>
  <c r="AM379" i="2" l="1"/>
  <c r="AM729" i="2"/>
  <c r="AM730" i="2" l="1"/>
  <c r="AM380" i="2"/>
  <c r="AM381" i="2" l="1"/>
  <c r="AM731" i="2"/>
  <c r="AM382" i="2" l="1"/>
  <c r="AM732" i="2"/>
  <c r="AM383" i="2" l="1"/>
  <c r="AM733" i="2"/>
  <c r="AM384" i="2" l="1"/>
  <c r="AM734" i="2"/>
  <c r="AM385" i="2" l="1"/>
  <c r="AM735" i="2"/>
  <c r="AM386" i="2" l="1"/>
  <c r="AM736" i="2"/>
  <c r="AM737" i="2" l="1"/>
  <c r="AM387" i="2"/>
  <c r="AM738" i="2" l="1"/>
  <c r="AM388" i="2"/>
  <c r="AM389" i="2" l="1"/>
  <c r="AM739" i="2"/>
  <c r="AM390" i="2" l="1"/>
  <c r="AM740" i="2"/>
  <c r="AM391" i="2" l="1"/>
  <c r="AM741" i="2"/>
  <c r="AM742" i="2" l="1"/>
  <c r="AM392" i="2"/>
  <c r="AM743" i="2" l="1"/>
  <c r="AM393" i="2"/>
  <c r="AM394" i="2" l="1"/>
  <c r="AM744" i="2"/>
  <c r="AM395" i="2" l="1"/>
  <c r="AM745" i="2"/>
  <c r="AM746" i="2" l="1"/>
  <c r="AM396" i="2"/>
  <c r="AM397" i="2" l="1"/>
  <c r="AM747" i="2"/>
  <c r="AM748" i="2" l="1"/>
  <c r="AM398" i="2"/>
  <c r="AM749" i="2" l="1"/>
  <c r="AM399" i="2"/>
  <c r="AM400" i="2" l="1"/>
  <c r="AM750" i="2"/>
  <c r="AM751" i="2" l="1"/>
  <c r="AM401" i="2"/>
  <c r="AM752" i="2" l="1"/>
  <c r="AM402" i="2"/>
  <c r="AM403" i="2" l="1"/>
  <c r="AM753" i="2"/>
  <c r="AM404" i="2" l="1"/>
  <c r="AM754" i="2"/>
  <c r="AM755" i="2" l="1"/>
  <c r="AM405" i="2"/>
  <c r="AM406" i="2" l="1"/>
  <c r="AM756" i="2"/>
  <c r="AM407" i="2" l="1"/>
  <c r="AM757" i="2"/>
  <c r="AM758" i="2" l="1"/>
  <c r="AM408" i="2"/>
  <c r="AM759" i="2" l="1"/>
  <c r="AM409" i="2"/>
  <c r="AM410" i="2" l="1"/>
  <c r="AM760" i="2"/>
  <c r="AM761" i="2" l="1"/>
  <c r="AM411" i="2"/>
  <c r="AM412" i="2" l="1"/>
  <c r="AM762" i="2"/>
  <c r="AM763" i="2" l="1"/>
  <c r="AM413" i="2"/>
  <c r="AM764" i="2" l="1"/>
  <c r="AM414" i="2"/>
  <c r="AM765" i="2" l="1"/>
  <c r="AM415" i="2"/>
  <c r="AM416" i="2" l="1"/>
  <c r="AM766" i="2"/>
  <c r="AM417" i="2" l="1"/>
  <c r="AM767" i="2"/>
  <c r="AM418" i="2" l="1"/>
  <c r="AM768" i="2"/>
  <c r="AM419" i="2" l="1"/>
  <c r="AM769" i="2"/>
  <c r="AM420" i="2" l="1"/>
  <c r="AM770" i="2"/>
  <c r="AM421" i="2" l="1"/>
  <c r="AM771" i="2"/>
  <c r="AM422" i="2" l="1"/>
  <c r="AM772" i="2"/>
  <c r="AM773" i="2" l="1"/>
  <c r="AM423" i="2"/>
  <c r="AM424" i="2" l="1"/>
  <c r="AM774" i="2"/>
  <c r="AM425" i="2" l="1"/>
  <c r="AM775" i="2"/>
  <c r="AM426" i="2" l="1"/>
  <c r="AM776" i="2"/>
  <c r="AM777" i="2" l="1"/>
  <c r="AM427" i="2"/>
  <c r="AM778" i="2" l="1"/>
  <c r="AM428" i="2"/>
  <c r="AM429" i="2" l="1"/>
  <c r="AM779" i="2"/>
  <c r="AM780" i="2" l="1"/>
  <c r="AM430" i="2"/>
  <c r="AM431" i="2" l="1"/>
  <c r="AM781" i="2"/>
  <c r="AM782" i="2" l="1"/>
  <c r="AM432" i="2"/>
  <c r="AM783" i="2" l="1"/>
  <c r="AM433" i="2"/>
  <c r="AM784" i="2" l="1"/>
  <c r="AM434" i="2"/>
  <c r="AM785" i="2" l="1"/>
  <c r="AM435" i="2"/>
  <c r="AM786" i="2" l="1"/>
  <c r="AM436" i="2"/>
  <c r="AM787" i="2" l="1"/>
  <c r="AM437" i="2"/>
  <c r="AM788" i="2" l="1"/>
  <c r="AM438" i="2"/>
  <c r="AM789" i="2" l="1"/>
  <c r="AM439" i="2"/>
  <c r="AM790" i="2" l="1"/>
  <c r="AM440" i="2"/>
  <c r="AM791" i="2" l="1"/>
  <c r="AM441" i="2"/>
  <c r="AM792" i="2" l="1"/>
  <c r="AM442" i="2"/>
  <c r="AM793" i="2" l="1"/>
  <c r="AM443" i="2"/>
  <c r="AM794" i="2" l="1"/>
  <c r="AM444" i="2"/>
  <c r="AM445" i="2" l="1"/>
  <c r="AM795" i="2"/>
  <c r="AM796" i="2" l="1"/>
  <c r="AM446" i="2"/>
  <c r="AM797" i="2" l="1"/>
  <c r="AM447" i="2"/>
  <c r="AM798" i="2" l="1"/>
  <c r="AM448" i="2"/>
  <c r="AM799" i="2" l="1"/>
  <c r="AM449" i="2"/>
  <c r="AM800" i="2" l="1"/>
  <c r="AM450" i="2"/>
  <c r="AM801" i="2" l="1"/>
  <c r="AM451" i="2"/>
  <c r="AM802" i="2" l="1"/>
  <c r="AM452" i="2"/>
  <c r="AM803" i="2" l="1"/>
  <c r="AM453" i="2"/>
  <c r="AM804" i="2" l="1"/>
  <c r="AM454" i="2"/>
  <c r="AM455" i="2" l="1"/>
  <c r="AM805" i="2"/>
  <c r="AM806" i="2" l="1"/>
  <c r="AM456" i="2"/>
  <c r="AM807" i="2" l="1"/>
  <c r="AM457" i="2"/>
  <c r="AM808" i="2" l="1"/>
  <c r="AM458" i="2"/>
  <c r="AM809" i="2" l="1"/>
  <c r="AM459" i="2"/>
  <c r="AM810" i="2" l="1"/>
  <c r="AM460" i="2"/>
  <c r="AM811" i="2" l="1"/>
  <c r="AM461" i="2"/>
  <c r="AM812" i="2" l="1"/>
  <c r="AM462" i="2"/>
  <c r="AM463" i="2" l="1"/>
  <c r="AM813" i="2"/>
  <c r="AM814" i="2" l="1"/>
  <c r="AM464" i="2"/>
  <c r="AM815" i="2" l="1"/>
  <c r="AM465" i="2"/>
  <c r="AM816" i="2" l="1"/>
  <c r="AM466" i="2"/>
  <c r="AM467" i="2" l="1"/>
  <c r="AM817" i="2"/>
  <c r="AM818" i="2" l="1"/>
  <c r="AM468" i="2"/>
  <c r="AM469" i="2" l="1"/>
  <c r="AM819" i="2"/>
  <c r="AM820" i="2" l="1"/>
  <c r="AM470" i="2"/>
  <c r="AM471" i="2" l="1"/>
  <c r="AM821" i="2"/>
  <c r="AM822" i="2" l="1"/>
  <c r="AM472" i="2"/>
  <c r="AM473" i="2" l="1"/>
  <c r="AM823" i="2"/>
  <c r="AM824" i="2" l="1"/>
  <c r="AM474" i="2"/>
  <c r="AM475" i="2" l="1"/>
  <c r="AM825" i="2"/>
  <c r="AM826" i="2" l="1"/>
  <c r="AM476" i="2"/>
  <c r="AM477" i="2" l="1"/>
  <c r="AM827" i="2"/>
  <c r="AM828" i="2" l="1"/>
  <c r="AM478" i="2"/>
  <c r="AM829" i="2" l="1"/>
  <c r="AM479" i="2"/>
  <c r="AM830" i="2" l="1"/>
  <c r="AM480" i="2"/>
  <c r="AM831" i="2" l="1"/>
  <c r="AM481" i="2"/>
  <c r="AM832" i="2" l="1"/>
  <c r="AM482" i="2"/>
  <c r="AM833" i="2" l="1"/>
  <c r="AM483" i="2"/>
  <c r="AM834" i="2" l="1"/>
  <c r="AM484" i="2"/>
  <c r="AM835" i="2" l="1"/>
  <c r="AM485" i="2"/>
  <c r="AM836" i="2" l="1"/>
  <c r="AM486" i="2"/>
  <c r="AM487" i="2" l="1"/>
  <c r="AM837" i="2"/>
  <c r="AM838" i="2" l="1"/>
  <c r="AM488" i="2"/>
  <c r="AM839" i="2" l="1"/>
  <c r="AM489" i="2"/>
  <c r="AM840" i="2" l="1"/>
  <c r="AM490" i="2"/>
  <c r="AM841" i="2" l="1"/>
  <c r="AM491" i="2"/>
  <c r="AM842" i="2" l="1"/>
  <c r="AM492" i="2"/>
  <c r="AM493" i="2" l="1"/>
  <c r="AM843" i="2"/>
  <c r="AM844" i="2" l="1"/>
  <c r="AM494" i="2"/>
  <c r="AM845" i="2" l="1"/>
  <c r="AM495" i="2"/>
  <c r="AM846" i="2" l="1"/>
  <c r="AM496" i="2"/>
  <c r="AM847" i="2" l="1"/>
  <c r="AM497" i="2"/>
  <c r="AM848" i="2" l="1"/>
  <c r="AM498" i="2"/>
  <c r="AM849" i="2" s="1"/>
</calcChain>
</file>

<file path=xl/sharedStrings.xml><?xml version="1.0" encoding="utf-8"?>
<sst xmlns="http://schemas.openxmlformats.org/spreadsheetml/2006/main" count="793" uniqueCount="490">
  <si>
    <r>
      <rPr>
        <sz val="16"/>
        <rFont val="ＭＳ Ｐゴシック"/>
        <family val="3"/>
        <charset val="128"/>
      </rPr>
      <t>　　　　　　　申告簿記</t>
    </r>
    <r>
      <rPr>
        <sz val="12"/>
        <rFont val="ＭＳ Ｐゴシック"/>
        <family val="3"/>
        <charset val="128"/>
      </rPr>
      <t>シートの</t>
    </r>
    <r>
      <rPr>
        <sz val="16"/>
        <rFont val="ＭＳ Ｐゴシック"/>
        <family val="3"/>
        <charset val="128"/>
      </rPr>
      <t>一巡メニュー</t>
    </r>
  </si>
  <si>
    <t>簿記開始／毎年</t>
  </si>
  <si>
    <t>今年もサクサクやるぞ！決算書完成目標は会計期間終了の翌月中に。２月から営農全開。</t>
  </si>
  <si>
    <t>1 今年度シート準備</t>
  </si>
  <si>
    <t>初年目はノートパソコン準備。エクセルなくてもフリーｏｆｆｉｃｅで大丈夫。
入力前の空き仕訳帳を作成、又は前年から引き継ぎ作成。</t>
  </si>
  <si>
    <t>2 原始記録を整備</t>
  </si>
  <si>
    <t>１年１冊クリアファイル、家計と通帳分離、現金取引削減</t>
  </si>
  <si>
    <t>納得いくまで繰り返し</t>
  </si>
  <si>
    <r>
      <rPr>
        <sz val="10"/>
        <color rgb="FFFF0000"/>
        <rFont val="ＭＳ Ｐゴシック"/>
        <family val="3"/>
        <charset val="128"/>
      </rPr>
      <t xml:space="preserve">3 日常仕訳・申告簿記シート
</t>
    </r>
    <r>
      <rPr>
        <sz val="10"/>
        <rFont val="ＭＳ Ｐゴシック"/>
        <family val="3"/>
        <charset val="128"/>
      </rPr>
      <t>仕訳帳・設定（科目登録・仕訳辞書）</t>
    </r>
  </si>
  <si>
    <r>
      <rPr>
        <sz val="9"/>
        <rFont val="ＭＳ Ｐゴシック"/>
        <family val="3"/>
        <charset val="128"/>
      </rPr>
      <t xml:space="preserve">表アプリの簿記シート
  d 仕訳帳  </t>
    </r>
    <r>
      <rPr>
        <sz val="8"/>
        <rFont val="ＭＳ Ｐゴシック"/>
        <family val="3"/>
        <charset val="128"/>
      </rPr>
      <t xml:space="preserve">(データベース、初期設定1,000行～増やせます、多過ぎても計算遅延あり)
</t>
    </r>
    <r>
      <rPr>
        <sz val="9"/>
        <rFont val="ＭＳ Ｐゴシック"/>
        <family val="3"/>
        <charset val="128"/>
      </rPr>
      <t xml:space="preserve">  A 科目登録兼 b合計残高試算表   </t>
    </r>
    <r>
      <rPr>
        <sz val="8"/>
        <rFont val="ＭＳ Ｐゴシック"/>
        <family val="3"/>
        <charset val="128"/>
      </rPr>
      <t xml:space="preserve">(科目マスター、国税準拠、削除、追加できます。)
</t>
    </r>
    <r>
      <rPr>
        <sz val="9"/>
        <rFont val="ＭＳ Ｐゴシック"/>
        <family val="3"/>
        <charset val="128"/>
      </rPr>
      <t xml:space="preserve">  c 仕訳登録  </t>
    </r>
    <r>
      <rPr>
        <sz val="8"/>
        <rFont val="ＭＳ Ｐゴシック"/>
        <family val="3"/>
        <charset val="128"/>
      </rPr>
      <t>（仕訳辞書マスター、初期設定120行～増やせます。）</t>
    </r>
  </si>
  <si>
    <t>8 可処分試算結果を
自己診断</t>
  </si>
  <si>
    <t>4 決算仕訳（減価償却・他）</t>
  </si>
  <si>
    <t>国税庁作成コーナー
H**決算書等データ.data　で保存</t>
  </si>
  <si>
    <t>・所得税
・住民税
・消費税
・社会保険
・専従者給与
・可処分金</t>
  </si>
  <si>
    <t>5 決算書　（国税様式）</t>
  </si>
  <si>
    <r>
      <rPr>
        <sz val="10"/>
        <rFont val="ＭＳ Ｐゴシック"/>
        <family val="3"/>
        <charset val="128"/>
      </rPr>
      <t xml:space="preserve">国税庁作成コーナー
</t>
    </r>
    <r>
      <rPr>
        <sz val="8"/>
        <rFont val="ＭＳ Ｐゴシック"/>
        <family val="3"/>
        <charset val="128"/>
      </rPr>
      <t>申告簿記シートの損益、貸借シートから転記</t>
    </r>
  </si>
  <si>
    <t>6 申告書　（申告書B）</t>
  </si>
  <si>
    <r>
      <rPr>
        <sz val="10"/>
        <rFont val="ＭＳ Ｐゴシック"/>
        <family val="3"/>
        <charset val="128"/>
      </rPr>
      <t xml:space="preserve">国税庁作成コーナー
</t>
    </r>
    <r>
      <rPr>
        <sz val="8"/>
        <rFont val="ＭＳ Ｐゴシック"/>
        <family val="3"/>
        <charset val="128"/>
      </rPr>
      <t>申告簿記シートの事業主貸から内容転記</t>
    </r>
  </si>
  <si>
    <r>
      <rPr>
        <sz val="10"/>
        <rFont val="ＭＳ Ｐゴシック"/>
        <family val="3"/>
        <charset val="128"/>
      </rPr>
      <t>7 可処分試算・</t>
    </r>
    <r>
      <rPr>
        <sz val="10"/>
        <color rgb="FFFF0000"/>
        <rFont val="ＭＳ Ｐゴシック"/>
        <family val="3"/>
        <charset val="128"/>
      </rPr>
      <t>申告簿記シート</t>
    </r>
  </si>
  <si>
    <t>・所得税 ・住民税 ・消費税 ・社会保険
・専従者給与 ・可処分金</t>
  </si>
  <si>
    <t>9 申告送信(書類)納税(口座振込)</t>
  </si>
  <si>
    <r>
      <rPr>
        <sz val="10"/>
        <rFont val="ＭＳ Ｐゴシック"/>
        <family val="3"/>
        <charset val="128"/>
      </rPr>
      <t>e-tax</t>
    </r>
    <r>
      <rPr>
        <sz val="9"/>
        <rFont val="ＭＳ Ｐゴシック"/>
        <family val="3"/>
        <charset val="128"/>
      </rPr>
      <t>(H30年度分から認証カード不要）
（又は税務署・役場・青申会へ提出）</t>
    </r>
  </si>
  <si>
    <t>10 次年度シート作成</t>
  </si>
  <si>
    <t>頭の中が簿記になっているうちに翌年シートも作りましょう。
シートを別名保存、前年仕訳データ削除、科目見直し、仕訳登録見直し、科目残高書換。</t>
  </si>
  <si>
    <t>H**申告簿記シート(農業).xls 又は.ods</t>
  </si>
  <si>
    <t>簿記終了</t>
  </si>
  <si>
    <t>お疲れ様でした。</t>
  </si>
  <si>
    <t xml:space="preserve"> 次年度申告へ、もっとスマートに</t>
  </si>
  <si>
    <t>ご参考</t>
  </si>
  <si>
    <t>・入力例（簿記３級問題＋決算）を見て、入力部分をご想像ください。月日、摘要文がなくても集計してくれます。</t>
  </si>
  <si>
    <t>・[仕訳帳・設定]シートのみで決算までできます。その他のシートは削除してかまいません。[仕訳帳・設定]のデータを参照して、必要な様式で表示しているだけです。</t>
  </si>
  <si>
    <t>・様式の異なるシートの加除を気軽にするため、名前（範囲）をつかいません。[仕訳帳・設定]シートの中だけで計算式は完結しています。</t>
  </si>
  <si>
    <t>・計算式は１行目を全行（最終行まで）にコピーして作りました。（計算式の行番号は自動で変わります）誤って消しても未入力の計算式のある行からコピーすると復活します。</t>
  </si>
  <si>
    <t>・摘要欄や科目欄は計算式や入力規則（リスト）が上書きで消されますが、未入力のセルからコピーで元に戻せます。</t>
  </si>
  <si>
    <t>・条件付き書式で仕訳帳と総勘定元帳を伝票風に飾ってありますが、目障りや不都合がありましたら削除してスッキリします。</t>
  </si>
  <si>
    <t>2019/12/10  試算表修正、</t>
  </si>
  <si>
    <t>他の表では、科目をコード又はリスト選択します</t>
  </si>
  <si>
    <t>１行仕訳方式。複合仕訳は分解して、１行仕訳の組み合わせで実現。出納帳形式は１行仕訳のみである。</t>
  </si>
  <si>
    <r>
      <rPr>
        <sz val="8"/>
        <color rgb="FF800000"/>
        <rFont val="ＭＳ Ｐゴシック"/>
        <family val="3"/>
        <charset val="128"/>
      </rPr>
      <t xml:space="preserve">2020/1/31  </t>
    </r>
    <r>
      <rPr>
        <sz val="8"/>
        <color rgb="FF999999"/>
        <rFont val="ＭＳ Ｐゴシック"/>
        <family val="3"/>
        <charset val="128"/>
      </rPr>
      <t xml:space="preserve"> xlsx版(ＥＸＣＥＬでの元帳不具合解消)</t>
    </r>
  </si>
  <si>
    <r>
      <rPr>
        <sz val="10"/>
        <rFont val="ＭＳ Ｐゴシック"/>
        <family val="3"/>
        <charset val="128"/>
      </rPr>
      <t xml:space="preserve">　    a </t>
    </r>
    <r>
      <rPr>
        <b/>
        <sz val="10"/>
        <rFont val="ＭＳ Ｐゴシック"/>
        <family val="3"/>
        <charset val="128"/>
      </rPr>
      <t>科目登録</t>
    </r>
  </si>
  <si>
    <r>
      <rPr>
        <sz val="8"/>
        <rFont val="ＭＳ Ｐゴシック"/>
        <family val="3"/>
        <charset val="128"/>
      </rPr>
      <t xml:space="preserve"> </t>
    </r>
    <r>
      <rPr>
        <sz val="10"/>
        <rFont val="ＭＳ Ｐゴシック"/>
        <family val="3"/>
        <charset val="128"/>
      </rPr>
      <t xml:space="preserve">開始残高 </t>
    </r>
    <r>
      <rPr>
        <sz val="8"/>
        <rFont val="ＭＳ Ｐゴシック"/>
        <family val="3"/>
        <charset val="128"/>
      </rPr>
      <t xml:space="preserve">(前年12/31から引継ぎ入力) </t>
    </r>
  </si>
  <si>
    <r>
      <rPr>
        <sz val="8"/>
        <rFont val="ＭＳ Ｐゴシック"/>
        <family val="3"/>
        <charset val="128"/>
      </rPr>
      <t>兼　</t>
    </r>
    <r>
      <rPr>
        <sz val="10"/>
        <rFont val="ＭＳ Ｐゴシック"/>
        <family val="3"/>
        <charset val="128"/>
      </rPr>
      <t>b</t>
    </r>
    <r>
      <rPr>
        <b/>
        <sz val="10"/>
        <rFont val="ＭＳ Ｐゴシック"/>
        <family val="3"/>
        <charset val="128"/>
      </rPr>
      <t xml:space="preserve"> 合計残高試算表</t>
    </r>
  </si>
  <si>
    <r>
      <rPr>
        <sz val="10"/>
        <rFont val="ＭＳ Ｐゴシック"/>
        <family val="3"/>
        <charset val="128"/>
      </rPr>
      <t xml:space="preserve">　　　c </t>
    </r>
    <r>
      <rPr>
        <b/>
        <sz val="10"/>
        <rFont val="ＭＳ Ｐゴシック"/>
        <family val="3"/>
        <charset val="128"/>
      </rPr>
      <t>仕訳辞書</t>
    </r>
    <r>
      <rPr>
        <sz val="10"/>
        <rFont val="ＭＳ Ｐゴシック"/>
        <family val="3"/>
        <charset val="128"/>
      </rPr>
      <t>　</t>
    </r>
    <r>
      <rPr>
        <sz val="8"/>
        <rFont val="ＭＳ Ｐゴシック"/>
        <family val="3"/>
        <charset val="128"/>
      </rPr>
      <t>（毎回出てくる仕訳は登録しておくと仕訳帳で呼び出せます。通帳の印字文を摘要にします。）</t>
    </r>
  </si>
  <si>
    <r>
      <rPr>
        <sz val="10"/>
        <rFont val="ＭＳ Ｐゴシック"/>
        <family val="3"/>
        <charset val="128"/>
      </rPr>
      <t xml:space="preserve">　　d </t>
    </r>
    <r>
      <rPr>
        <b/>
        <sz val="10"/>
        <rFont val="ＭＳ Ｐゴシック"/>
        <family val="3"/>
        <charset val="128"/>
      </rPr>
      <t>仕訳帳</t>
    </r>
    <r>
      <rPr>
        <sz val="8"/>
        <rFont val="ＭＳ Ｐゴシック"/>
        <family val="3"/>
        <charset val="128"/>
      </rPr>
      <t>データベース</t>
    </r>
    <r>
      <rPr>
        <sz val="10"/>
        <rFont val="ＭＳ Ｐゴシック"/>
        <family val="3"/>
        <charset val="128"/>
      </rPr>
      <t>　</t>
    </r>
    <r>
      <rPr>
        <sz val="8"/>
        <rFont val="ＭＳ Ｐゴシック"/>
        <family val="3"/>
        <charset val="128"/>
      </rPr>
      <t>　（　日常の取引を入力します。　出納帳科目を指定し残高を確認すると入力ミスを防げます。　）</t>
    </r>
  </si>
  <si>
    <r>
      <rPr>
        <sz val="10"/>
        <color rgb="FF3333FF"/>
        <rFont val="ＭＳ Ｐゴシック"/>
        <family val="3"/>
        <charset val="128"/>
      </rPr>
      <t>▼</t>
    </r>
    <r>
      <rPr>
        <b/>
        <sz val="10"/>
        <rFont val="ＭＳ Ｐゴシック"/>
        <family val="3"/>
        <charset val="128"/>
      </rPr>
      <t>出納帳</t>
    </r>
    <r>
      <rPr>
        <sz val="10"/>
        <rFont val="ＭＳ Ｐゴシック"/>
        <family val="3"/>
        <charset val="128"/>
      </rPr>
      <t>科目</t>
    </r>
  </si>
  <si>
    <r>
      <rPr>
        <b/>
        <sz val="10"/>
        <rFont val="ＭＳ Ｐゴシック"/>
        <family val="3"/>
        <charset val="128"/>
      </rPr>
      <t>元帳</t>
    </r>
    <r>
      <rPr>
        <sz val="8"/>
        <rFont val="ＭＳ Ｐゴシック"/>
        <family val="3"/>
        <charset val="128"/>
      </rPr>
      <t>作業域</t>
    </r>
  </si>
  <si>
    <t>　国税決算書準拠、入力は白地のみ、網掛け部分は自動計算</t>
  </si>
  <si>
    <t>　IFSUM関数で仕訳データベースを集計・自動生成</t>
  </si>
  <si>
    <t>自動生成</t>
  </si>
  <si>
    <t>　原始記録別の体系に</t>
  </si>
  <si>
    <t>　科目の入力は、コード／リスト、どちらでもできます。</t>
  </si>
  <si>
    <t>　仕訳の入力は、コード/リスト、どちらでもできます。　　試算表へはコードでなく　▼科目欄　から転記されます。</t>
  </si>
  <si>
    <t>科目コード</t>
  </si>
  <si>
    <t>勘定科目名</t>
  </si>
  <si>
    <t>貸借区分</t>
  </si>
  <si>
    <t>1/1借方残高</t>
  </si>
  <si>
    <t>1/1貸方残高</t>
  </si>
  <si>
    <t>借方合計</t>
  </si>
  <si>
    <t>貸方合計</t>
  </si>
  <si>
    <t>12/31借方残高</t>
  </si>
  <si>
    <t>12/31貸方残高</t>
  </si>
  <si>
    <t>▽ 科目リスト</t>
  </si>
  <si>
    <t>仕訳コード</t>
  </si>
  <si>
    <t>摘　要</t>
  </si>
  <si>
    <r>
      <rPr>
        <sz val="10"/>
        <color rgb="FF3333FF"/>
        <rFont val="ＭＳ Ｐゴシック"/>
        <family val="3"/>
        <charset val="128"/>
      </rPr>
      <t>▼</t>
    </r>
    <r>
      <rPr>
        <sz val="10"/>
        <rFont val="ＭＳ Ｐゴシック"/>
        <family val="3"/>
        <charset val="128"/>
      </rPr>
      <t>借方科目</t>
    </r>
  </si>
  <si>
    <r>
      <rPr>
        <sz val="10"/>
        <color rgb="FF3333FF"/>
        <rFont val="ＭＳ Ｐゴシック"/>
        <family val="3"/>
        <charset val="128"/>
      </rPr>
      <t>▼</t>
    </r>
    <r>
      <rPr>
        <sz val="10"/>
        <rFont val="ＭＳ Ｐゴシック"/>
        <family val="3"/>
        <charset val="128"/>
      </rPr>
      <t>貸方科目</t>
    </r>
  </si>
  <si>
    <t>▽　仕訳辞書リスト</t>
  </si>
  <si>
    <t>月/日</t>
  </si>
  <si>
    <r>
      <rPr>
        <sz val="10"/>
        <color rgb="FF009900"/>
        <rFont val="ＭＳ Ｐゴシック"/>
        <family val="3"/>
        <charset val="128"/>
      </rPr>
      <t>▼</t>
    </r>
    <r>
      <rPr>
        <sz val="10"/>
        <rFont val="ＭＳ Ｐゴシック"/>
        <family val="3"/>
        <charset val="128"/>
      </rPr>
      <t>　摘　要　</t>
    </r>
  </si>
  <si>
    <t>メモ</t>
  </si>
  <si>
    <r>
      <rPr>
        <sz val="10"/>
        <color rgb="FF0066CC"/>
        <rFont val="ＭＳ Ｐゴシック"/>
        <family val="3"/>
        <charset val="128"/>
      </rPr>
      <t>▼</t>
    </r>
    <r>
      <rPr>
        <sz val="10"/>
        <rFont val="ＭＳ Ｐゴシック"/>
        <family val="3"/>
        <charset val="128"/>
      </rPr>
      <t>借方科目</t>
    </r>
  </si>
  <si>
    <t>借方金額</t>
  </si>
  <si>
    <r>
      <rPr>
        <sz val="10"/>
        <color rgb="FF0066CC"/>
        <rFont val="ＭＳ Ｐゴシック"/>
        <family val="3"/>
        <charset val="128"/>
      </rPr>
      <t>▼</t>
    </r>
    <r>
      <rPr>
        <sz val="10"/>
        <rFont val="ＭＳ Ｐゴシック"/>
        <family val="3"/>
        <charset val="128"/>
      </rPr>
      <t>貸方科目</t>
    </r>
  </si>
  <si>
    <t>貸方金額</t>
  </si>
  <si>
    <t>科目有1</t>
  </si>
  <si>
    <t>連番</t>
  </si>
  <si>
    <t>借貸</t>
  </si>
  <si>
    <t>現　　　金</t>
  </si>
  <si>
    <t>借</t>
  </si>
  <si>
    <t>－通帳取引－</t>
  </si>
  <si>
    <t>出納帳１行目</t>
  </si>
  <si>
    <t>前繰行</t>
  </si>
  <si>
    <t>普通預金</t>
  </si>
  <si>
    <t>↓補助科目は貸借対照表の表示科目へ合算転記</t>
  </si>
  <si>
    <t>苗木購入</t>
  </si>
  <si>
    <t>20 種　苗　費</t>
  </si>
  <si>
    <t>51 普通預金</t>
  </si>
  <si>
    <t>仕訳帳１行目</t>
  </si>
  <si>
    <t xml:space="preserve"> </t>
  </si>
  <si>
    <t>演習問題用に仕訳辞書を作ってあります。</t>
  </si>
  <si>
    <t>_農協１</t>
  </si>
  <si>
    <t>→普通預金</t>
  </si>
  <si>
    <t>固定資産税</t>
  </si>
  <si>
    <t>19 租税公課</t>
  </si>
  <si>
    <t>301 花き売上（出荷）</t>
  </si>
  <si>
    <t>_農協２</t>
  </si>
  <si>
    <t>購買買掛支払</t>
  </si>
  <si>
    <t>101 苗木購入</t>
  </si>
  <si>
    <t>定期預金</t>
  </si>
  <si>
    <t>借入金　元金返済</t>
  </si>
  <si>
    <t>81 借　入　金</t>
  </si>
  <si>
    <t>303 肥料購入</t>
  </si>
  <si>
    <t>その他の預金</t>
  </si>
  <si>
    <t>借入金　利息</t>
  </si>
  <si>
    <t>34 利子割引料</t>
  </si>
  <si>
    <t>売　掛　金</t>
  </si>
  <si>
    <t>売掛金　回収</t>
  </si>
  <si>
    <t>102 固定資産税</t>
  </si>
  <si>
    <t>_得意先１</t>
  </si>
  <si>
    <t>→売掛金</t>
  </si>
  <si>
    <t>販売手数料</t>
  </si>
  <si>
    <t>32 荷造運賃手数料</t>
  </si>
  <si>
    <t>103 購買買掛支払</t>
  </si>
  <si>
    <t>_得意先２</t>
  </si>
  <si>
    <t>ハウス　修理</t>
  </si>
  <si>
    <t>27 修　繕　費</t>
  </si>
  <si>
    <t>104 借入金　元金返済</t>
  </si>
  <si>
    <t>未　収　金</t>
  </si>
  <si>
    <t>ハウス　資本的改造</t>
  </si>
  <si>
    <t>67 建物・構築物</t>
  </si>
  <si>
    <t>105 借入金　利息</t>
  </si>
  <si>
    <t>有価証券</t>
  </si>
  <si>
    <t>ハウス　ボイラー設備</t>
  </si>
  <si>
    <t>106 売掛金　回収</t>
  </si>
  <si>
    <t>農産物等</t>
  </si>
  <si>
    <t>園芸施設共済金</t>
  </si>
  <si>
    <t>107 販売手数料</t>
  </si>
  <si>
    <t>未収穫農産物等</t>
  </si>
  <si>
    <t>賃金手当　支払</t>
  </si>
  <si>
    <t>33 雇人費</t>
  </si>
  <si>
    <t>201 ハウス賃貸家賃</t>
  </si>
  <si>
    <t>育成中の生物</t>
  </si>
  <si>
    <t>次世代投資資金</t>
  </si>
  <si>
    <t>108 ハウス　修理</t>
  </si>
  <si>
    <t>肥料その他貯蔵品</t>
  </si>
  <si>
    <t>ボイラー補助金</t>
  </si>
  <si>
    <t>補助金による固定資産圧縮は総収入金額不算入</t>
  </si>
  <si>
    <t>109 ハウス　資本的改造</t>
  </si>
  <si>
    <t>前　払　金</t>
  </si>
  <si>
    <t>ガソリンスタンド</t>
  </si>
  <si>
    <t>93 _家関　ガソリン軽油</t>
  </si>
  <si>
    <t>202 園芸共済掛金</t>
  </si>
  <si>
    <t>貸　付　金</t>
  </si>
  <si>
    <t>アルバイト賃金</t>
  </si>
  <si>
    <t>98 事業主借</t>
  </si>
  <si>
    <t>110 ハウス　ボイラー設備</t>
  </si>
  <si>
    <t>建物・構築物</t>
  </si>
  <si>
    <t>専従者給与</t>
  </si>
  <si>
    <t>47 専従者給与</t>
  </si>
  <si>
    <t>306 ボイラー　翌年払い</t>
  </si>
  <si>
    <t>農機具等</t>
  </si>
  <si>
    <t>家計費</t>
  </si>
  <si>
    <t>111 園芸施設共済金</t>
  </si>
  <si>
    <t>果樹・牛馬等</t>
  </si>
  <si>
    <t>121 花き売上（産直ひまわり）</t>
  </si>
  <si>
    <t>土　　　地</t>
  </si>
  <si>
    <t>112 賃金手当　支払</t>
  </si>
  <si>
    <t>土地改良事業負担金</t>
  </si>
  <si>
    <t>花き売上（産直ひまわり）</t>
  </si>
  <si>
    <t>305 賃金手当　源泉徴収</t>
  </si>
  <si>
    <t>経営安定積立金</t>
  </si>
  <si>
    <t>出　資　金</t>
  </si>
  <si>
    <t>－現金取引－</t>
  </si>
  <si>
    <t>30 農業共済掛金</t>
  </si>
  <si>
    <t>113 次世代投資資金</t>
  </si>
  <si>
    <t>空欄</t>
  </si>
  <si>
    <t>ハウス賃貸家賃</t>
  </si>
  <si>
    <t>16 雑　収　入</t>
  </si>
  <si>
    <t>114 ボイラー補助金</t>
  </si>
  <si>
    <t>園芸共済掛金</t>
  </si>
  <si>
    <t>医療費支払い</t>
  </si>
  <si>
    <t>115 ガソリンスタンド</t>
  </si>
  <si>
    <t>事業主貸</t>
  </si>
  <si>
    <t>国税科目、資本の減少（家計費）</t>
  </si>
  <si>
    <t>↓例：按分仕訳（費用計上）の相手科目</t>
  </si>
  <si>
    <t>医療費給付金</t>
  </si>
  <si>
    <t>116 アルバイト賃金</t>
  </si>
  <si>
    <t>_家関　電気料</t>
  </si>
  <si>
    <t>↓按分の集計用科目</t>
  </si>
  <si>
    <t>→事業主貸</t>
  </si>
  <si>
    <t>動力光熱費</t>
  </si>
  <si>
    <t>117 専従者給与</t>
  </si>
  <si>
    <t>_家関　水道</t>
  </si>
  <si>
    <t>118 家計費</t>
  </si>
  <si>
    <t>_家関　ガス灯油</t>
  </si>
  <si>
    <t>－掛け・信用取引－</t>
  </si>
  <si>
    <t>_家関　ガソリン軽油</t>
  </si>
  <si>
    <t>花き売上（出荷）</t>
  </si>
  <si>
    <t>56 売　掛　金</t>
  </si>
  <si>
    <t>12 _花き売上</t>
  </si>
  <si>
    <t>_家関　自動車</t>
  </si>
  <si>
    <t>修繕費</t>
  </si>
  <si>
    <t>前受金差引</t>
  </si>
  <si>
    <t>_家関　情報通信</t>
  </si>
  <si>
    <t>営農管理費</t>
  </si>
  <si>
    <t>肥料購入</t>
  </si>
  <si>
    <t>22 肥　料　費</t>
  </si>
  <si>
    <t>_家関　諸税保険</t>
  </si>
  <si>
    <t>401 ボイラー補助金　圧縮</t>
  </si>
  <si>
    <t>_家関　ローン利子</t>
  </si>
  <si>
    <t>賃金手当　源泉徴収</t>
  </si>
  <si>
    <t>87 預　り　金</t>
  </si>
  <si>
    <t>402 ガソリン営農分</t>
  </si>
  <si>
    <t>買　掛　金</t>
  </si>
  <si>
    <t>貸</t>
  </si>
  <si>
    <t>ボイラー　翌年払い</t>
  </si>
  <si>
    <t>85 未　払　金</t>
  </si>
  <si>
    <t>403 減価償却　建物・構築</t>
  </si>
  <si>
    <t>_営農貸越</t>
  </si>
  <si>
    <t>→買掛金</t>
  </si>
  <si>
    <t>補助科目の不使用も可</t>
  </si>
  <si>
    <t>404 減価償却　農機具等</t>
  </si>
  <si>
    <t>_仕入先１</t>
  </si>
  <si>
    <t>_仕入先２</t>
  </si>
  <si>
    <t>－事業主取引・決算－</t>
  </si>
  <si>
    <t>借　入　金</t>
  </si>
  <si>
    <t>ボイラー補助金　圧縮</t>
  </si>
  <si>
    <t>「国庫補助金等の総収入金額不算入に関する明細書」を申告時に税務署提出</t>
  </si>
  <si>
    <t>_青年等就農資金</t>
  </si>
  <si>
    <t>→借入金</t>
  </si>
  <si>
    <t>ガソリン営農分</t>
  </si>
  <si>
    <t>28 動力光熱費</t>
  </si>
  <si>
    <t>_スーパーＬ資金</t>
  </si>
  <si>
    <t>減価償却　建物・構築</t>
  </si>
  <si>
    <t>31 減価償却費</t>
  </si>
  <si>
    <t>_農業近代化資金</t>
  </si>
  <si>
    <t>減価償却　農機具等</t>
  </si>
  <si>
    <t>未　払　金</t>
  </si>
  <si>
    <t>前　受　金</t>
  </si>
  <si>
    <t>預　り　金</t>
  </si>
  <si>
    <t>貸倒引当金</t>
  </si>
  <si>
    <t>農業経営基盤強化準備金</t>
  </si>
  <si>
    <t>国税科目、未処分利益</t>
  </si>
  <si>
    <t>事業主借</t>
  </si>
  <si>
    <t>国税科目、資本の増加（事業外収入）</t>
  </si>
  <si>
    <t>元入金</t>
  </si>
  <si>
    <t>国税科目、資本金</t>
  </si>
  <si>
    <t>【検算貸借合計】</t>
  </si>
  <si>
    <t>販売金額</t>
  </si>
  <si>
    <t>↓内訳科目は損益計算書へ合算転記</t>
  </si>
  <si>
    <t>_花き売上</t>
  </si>
  <si>
    <t>→販売金額</t>
  </si>
  <si>
    <t>_野菜売上</t>
  </si>
  <si>
    <t>_果樹売上</t>
  </si>
  <si>
    <t>家事・事業消費</t>
  </si>
  <si>
    <t>雑　収　入</t>
  </si>
  <si>
    <t>－　小　計　－</t>
  </si>
  <si>
    <t>期首農産物</t>
  </si>
  <si>
    <t>国税科目、販売額の減少</t>
  </si>
  <si>
    <t>期末農産物</t>
  </si>
  <si>
    <t>国税科目、販売額の増加</t>
  </si>
  <si>
    <t>－　収入計　－</t>
  </si>
  <si>
    <t>租税公課</t>
  </si>
  <si>
    <t>種　苗　費</t>
  </si>
  <si>
    <t>素　畜　費</t>
  </si>
  <si>
    <t>肥　料　費</t>
  </si>
  <si>
    <t>飼　料　費</t>
  </si>
  <si>
    <t>農　具　費</t>
  </si>
  <si>
    <t>農薬衛生費</t>
  </si>
  <si>
    <t>諸材料費</t>
  </si>
  <si>
    <t>修　繕　費</t>
  </si>
  <si>
    <t>作業用衣料費</t>
  </si>
  <si>
    <t>農業共済掛金</t>
  </si>
  <si>
    <t>減価償却費</t>
  </si>
  <si>
    <t>荷造運賃手数料</t>
  </si>
  <si>
    <t>雇人費</t>
  </si>
  <si>
    <t>利子割引料</t>
  </si>
  <si>
    <t>地代・賃借料</t>
  </si>
  <si>
    <t>土地改良費</t>
  </si>
  <si>
    <t>固定資産圧縮損</t>
  </si>
  <si>
    <t>雑　　　費</t>
  </si>
  <si>
    <t>期首農産物外</t>
  </si>
  <si>
    <t>国税科目、費用の増加</t>
  </si>
  <si>
    <t>期末農産物外</t>
  </si>
  <si>
    <t>国税科目、費用の減少</t>
  </si>
  <si>
    <t>経費から引く育成費用</t>
  </si>
  <si>
    <t>－　経費計　－</t>
  </si>
  <si>
    <t>－　差引金額　－</t>
  </si>
  <si>
    <t>貸倒引当金繰戻</t>
  </si>
  <si>
    <t>準備金取崩</t>
  </si>
  <si>
    <t>繰戻額３</t>
  </si>
  <si>
    <t>－　繰戻計　－</t>
  </si>
  <si>
    <t>貸倒引当金繰入</t>
  </si>
  <si>
    <t>準備金積立</t>
  </si>
  <si>
    <t>繰戻額４</t>
  </si>
  <si>
    <t>－　繰入計　－</t>
  </si>
  <si>
    <t>青色申告控除前の所得金額</t>
  </si>
  <si>
    <t>【検算合計残高】</t>
  </si>
  <si>
    <t>↑科目の呼び出しリスト</t>
  </si>
  <si>
    <t>青色申告特別控除額</t>
  </si>
  <si>
    <t>国税特異項目（簿外処理）</t>
  </si>
  <si>
    <t>手入力を→</t>
  </si>
  <si>
    <r>
      <rPr>
        <sz val="8"/>
        <rFont val="ＭＳ Ｐゴシック"/>
        <family val="3"/>
        <charset val="128"/>
      </rPr>
      <t>範囲は　</t>
    </r>
    <r>
      <rPr>
        <sz val="8"/>
        <color rgb="FFFF3333"/>
        <rFont val="ＭＳ Ｐゴシック"/>
        <family val="3"/>
        <charset val="128"/>
      </rPr>
      <t>B5 :  L106</t>
    </r>
    <r>
      <rPr>
        <sz val="8"/>
        <rFont val="ＭＳ Ｐゴシック"/>
        <family val="3"/>
        <charset val="128"/>
      </rPr>
      <t>　です。</t>
    </r>
  </si>
  <si>
    <t>所得金額</t>
  </si>
  <si>
    <t>科目登録を拡大したら科目入力欄の計算式の範囲を書換ます。</t>
  </si>
  <si>
    <t>肉用牛特例適用金額</t>
  </si>
  <si>
    <t>範囲に名前を使うとシートのコピーで名前のエラーが出て面倒になります。</t>
  </si>
  <si>
    <t>↑手入力します（簿外データ）</t>
  </si>
  <si>
    <r>
      <rPr>
        <sz val="8"/>
        <rFont val="ＭＳ Ｐゴシック"/>
        <family val="3"/>
        <charset val="128"/>
      </rPr>
      <t>この行以下は</t>
    </r>
    <r>
      <rPr>
        <sz val="10"/>
        <rFont val="ＭＳ Ｐゴシック"/>
        <family val="3"/>
        <charset val="128"/>
      </rPr>
      <t>,</t>
    </r>
    <r>
      <rPr>
        <sz val="8"/>
        <rFont val="ＭＳ Ｐゴシック"/>
        <family val="3"/>
        <charset val="128"/>
      </rPr>
      <t>行挿入で辞書と仕訳帳が拡大できます。↓</t>
    </r>
  </si>
  <si>
    <t>　　科目登録に影響ありません。</t>
  </si>
  <si>
    <t>挿入した行に計算式をコピーします</t>
  </si>
  <si>
    <t>↑仕訳帳での登録仕訳リスト</t>
  </si>
  <si>
    <r>
      <rPr>
        <sz val="8"/>
        <rFont val="ＭＳ Ｐゴシック"/>
        <family val="3"/>
        <charset val="128"/>
      </rPr>
      <t>　範囲は　</t>
    </r>
    <r>
      <rPr>
        <sz val="8"/>
        <color rgb="FFFF3333"/>
        <rFont val="ＭＳ Ｐゴシック"/>
        <family val="3"/>
        <charset val="128"/>
      </rPr>
      <t>P5 : W120</t>
    </r>
    <r>
      <rPr>
        <sz val="8"/>
        <rFont val="ＭＳ Ｐゴシック"/>
        <family val="3"/>
        <charset val="128"/>
      </rPr>
      <t>　です。</t>
    </r>
  </si>
  <si>
    <t>仕訳辞書を拡大したら仕訳入力欄の計算式の範囲を書換ます。</t>
  </si>
  <si>
    <r>
      <rPr>
        <sz val="8"/>
        <rFont val="ＭＳ Ｐゴシック"/>
        <family val="3"/>
        <charset val="128"/>
      </rPr>
      <t>この行以下は</t>
    </r>
    <r>
      <rPr>
        <sz val="10"/>
        <rFont val="ＭＳ Ｐゴシック"/>
        <family val="3"/>
        <charset val="128"/>
      </rPr>
      <t>,</t>
    </r>
    <r>
      <rPr>
        <sz val="8"/>
        <rFont val="ＭＳ Ｐゴシック"/>
        <family val="3"/>
        <charset val="128"/>
      </rPr>
      <t>行挿入で仕訳帳が拡大できます。↓</t>
    </r>
  </si>
  <si>
    <t>　　科目登録と仕訳辞書には影響ありません。</t>
  </si>
  <si>
    <t>↑合計残高試算表の集計範囲</t>
  </si>
  <si>
    <t>　範囲は　AB6 : AK1,000　です。</t>
  </si>
  <si>
    <t>仕訳帳を拡大したら合計試算表の計算式の範囲を書換ます。</t>
  </si>
  <si>
    <t>　申告に義務づけられている現金出納簿を兼ねます</t>
  </si>
  <si>
    <t>▼元帳科目を選びます</t>
  </si>
  <si>
    <t>再計算を最小にしたため、タイミングエラーが出る場合は、別科目を指定し直すと治ります。</t>
  </si>
  <si>
    <r>
      <rPr>
        <b/>
        <sz val="10"/>
        <rFont val="ＭＳ Ｐゴシック"/>
        <family val="3"/>
        <charset val="128"/>
      </rPr>
      <t>　　　　</t>
    </r>
    <r>
      <rPr>
        <b/>
        <sz val="12"/>
        <rFont val="ＭＳ Ｐゴシック"/>
        <family val="3"/>
        <charset val="128"/>
      </rPr>
      <t>総勘定元帳</t>
    </r>
  </si>
  <si>
    <t>　作業域</t>
  </si>
  <si>
    <t>日付</t>
  </si>
  <si>
    <t>摘要</t>
  </si>
  <si>
    <t>相手科目</t>
  </si>
  <si>
    <t>残高</t>
  </si>
  <si>
    <t>貸借</t>
  </si>
  <si>
    <t>行位置</t>
  </si>
  <si>
    <t>↑元帳の転記対象</t>
  </si>
  <si>
    <t>　範囲は　AB6 : AL1,000　です。</t>
  </si>
  <si>
    <t>仕訳帳を拡大したら元帳の計算式の範囲を書換ます。</t>
  </si>
  <si>
    <r>
      <rPr>
        <sz val="14"/>
        <color rgb="FF000000"/>
        <rFont val="ＭＳ Ｐゴシック"/>
        <family val="3"/>
        <charset val="128"/>
      </rPr>
      <t>　　　　　　　　　令和　　　年分所得税青色申告決算書　</t>
    </r>
    <r>
      <rPr>
        <sz val="14"/>
        <color rgb="FFFF0000"/>
        <rFont val="ＭＳ Ｐゴシック"/>
        <family val="3"/>
        <charset val="128"/>
      </rPr>
      <t>（農業所得用）</t>
    </r>
  </si>
  <si>
    <t>★仕訳帳・設定シートの合計残高試算表から表示</t>
  </si>
  <si>
    <t>住所</t>
  </si>
  <si>
    <t>よくわかる農家の青色申告</t>
  </si>
  <si>
    <t>業種名</t>
  </si>
  <si>
    <t>依頼税理士等</t>
  </si>
  <si>
    <t>事務所
所在地</t>
  </si>
  <si>
    <t>フリガナ</t>
  </si>
  <si>
    <t>農園名</t>
  </si>
  <si>
    <t>氏　名
（名称）</t>
  </si>
  <si>
    <t>氏名</t>
  </si>
  <si>
    <t>　令和7年度版の記載例に準拠</t>
  </si>
  <si>
    <t>電話</t>
  </si>
  <si>
    <t>電　話
番　号</t>
  </si>
  <si>
    <r>
      <rPr>
        <sz val="10"/>
        <color rgb="FF000000"/>
        <rFont val="ＭＳ Ｐゴシック"/>
        <family val="3"/>
        <charset val="128"/>
      </rPr>
      <t>　　　　　　　　　　　　　　損　　益　　計　　算　　書　　　　　　</t>
    </r>
    <r>
      <rPr>
        <sz val="9"/>
        <color rgb="FF000000"/>
        <rFont val="ＭＳ Ｐゴシック"/>
        <family val="3"/>
        <charset val="128"/>
      </rPr>
      <t>　（自　　月　　日　至　　月　　日）</t>
    </r>
  </si>
  <si>
    <t>科　　目</t>
  </si>
  <si>
    <t>金　　額</t>
  </si>
  <si>
    <t>収入金額</t>
  </si>
  <si>
    <t>①</t>
  </si>
  <si>
    <t>経　　費</t>
  </si>
  <si>
    <t>⑱</t>
  </si>
  <si>
    <t>㊱</t>
  </si>
  <si>
    <t>②</t>
  </si>
  <si>
    <t>⑲</t>
  </si>
  <si>
    <t>③</t>
  </si>
  <si>
    <t>⑳</t>
  </si>
  <si>
    <t>各種引当金・準備金等</t>
  </si>
  <si>
    <t>繰戻額等</t>
  </si>
  <si>
    <t>㊲</t>
  </si>
  <si>
    <t>④</t>
  </si>
  <si>
    <t>㉑</t>
  </si>
  <si>
    <t>㊳</t>
  </si>
  <si>
    <t>⑤</t>
  </si>
  <si>
    <t>㉒</t>
  </si>
  <si>
    <t>㊴</t>
  </si>
  <si>
    <t>⑥</t>
  </si>
  <si>
    <t>㉓</t>
  </si>
  <si>
    <t>㊵</t>
  </si>
  <si>
    <t>⑦</t>
  </si>
  <si>
    <t>㉔</t>
  </si>
  <si>
    <t>繰入額等</t>
  </si>
  <si>
    <t>㊶</t>
  </si>
  <si>
    <t>㉕</t>
  </si>
  <si>
    <t>㊷</t>
  </si>
  <si>
    <t>⑧</t>
  </si>
  <si>
    <t>㉖</t>
  </si>
  <si>
    <t>㊸</t>
  </si>
  <si>
    <t>⑨</t>
  </si>
  <si>
    <t>㉗</t>
  </si>
  <si>
    <t>㊹</t>
  </si>
  <si>
    <t>⑩</t>
  </si>
  <si>
    <t>㉘</t>
  </si>
  <si>
    <t>㊺</t>
  </si>
  <si>
    <t>⑪</t>
  </si>
  <si>
    <t>㉙</t>
  </si>
  <si>
    <t>㊻</t>
  </si>
  <si>
    <t>⑫</t>
  </si>
  <si>
    <t>㉚</t>
  </si>
  <si>
    <t>㊼</t>
  </si>
  <si>
    <t>⑬</t>
  </si>
  <si>
    <t>㉛</t>
  </si>
  <si>
    <t>㊽</t>
  </si>
  <si>
    <t>⑭</t>
  </si>
  <si>
    <t>㉜</t>
  </si>
  <si>
    <t>⑮</t>
  </si>
  <si>
    <t>㉝</t>
  </si>
  <si>
    <t>⑯</t>
  </si>
  <si>
    <t>㉞</t>
  </si>
  <si>
    <t>⑰</t>
  </si>
  <si>
    <t>㉟</t>
  </si>
  <si>
    <t>肉用牛特例所得</t>
  </si>
  <si>
    <r>
      <rPr>
        <sz val="14"/>
        <color rgb="FF000000"/>
        <rFont val="ＭＳ Ｐゴシック"/>
        <family val="3"/>
        <charset val="128"/>
      </rPr>
      <t>貸　借　対　照　表</t>
    </r>
    <r>
      <rPr>
        <sz val="12"/>
        <color rgb="FF000000"/>
        <rFont val="ＭＳ Ｐゴシック"/>
        <family val="3"/>
        <charset val="128"/>
      </rPr>
      <t>　　（資産負債調）</t>
    </r>
  </si>
  <si>
    <t>資　　産　　の　　部</t>
  </si>
  <si>
    <t>負　債　・　資　本　の　部</t>
  </si>
  <si>
    <r>
      <rPr>
        <sz val="10"/>
        <color rgb="FF000000"/>
        <rFont val="ＭＳ Ｐゴシック"/>
        <family val="3"/>
        <charset val="128"/>
      </rPr>
      <t>1月1日</t>
    </r>
    <r>
      <rPr>
        <sz val="6"/>
        <color rgb="FF000000"/>
        <rFont val="ＭＳ Ｐゴシック"/>
        <family val="3"/>
        <charset val="128"/>
      </rPr>
      <t>（期首）</t>
    </r>
  </si>
  <si>
    <r>
      <rPr>
        <sz val="10"/>
        <color rgb="FF000000"/>
        <rFont val="ＭＳ Ｐゴシック"/>
        <family val="3"/>
        <charset val="128"/>
      </rPr>
      <t>12月31日</t>
    </r>
    <r>
      <rPr>
        <sz val="6"/>
        <color rgb="FF000000"/>
        <rFont val="ＭＳ Ｐゴシック"/>
        <family val="3"/>
        <charset val="128"/>
      </rPr>
      <t>（期末）</t>
    </r>
  </si>
  <si>
    <t>合　　　計</t>
  </si>
  <si>
    <r>
      <rPr>
        <sz val="10"/>
        <rFont val="ＭＳ Ｐゴシック"/>
        <family val="3"/>
        <charset val="128"/>
      </rPr>
      <t>学習用：</t>
    </r>
    <r>
      <rPr>
        <sz val="16"/>
        <rFont val="ＭＳ Ｐゴシック"/>
        <family val="3"/>
        <charset val="128"/>
      </rPr>
      <t>減価償却費　</t>
    </r>
    <r>
      <rPr>
        <sz val="10"/>
        <rFont val="ＭＳ Ｐゴシック"/>
        <family val="3"/>
        <charset val="128"/>
      </rPr>
      <t>（国税庁WEB　減価償却費画面　準拠）</t>
    </r>
  </si>
  <si>
    <t>通常はこのシートでなく、国税庁ＷＥＢで資産入力と集計をしてください。
法改正や様式変更による作り直しが必要な時に二度手間となります。</t>
  </si>
  <si>
    <t>自動計算</t>
  </si>
  <si>
    <r>
      <rPr>
        <sz val="10"/>
        <color rgb="FFF2F2F2"/>
        <rFont val="ＭＳ Ｐゴシック"/>
        <family val="3"/>
        <charset val="128"/>
      </rPr>
      <t>減価償却資産の名称等</t>
    </r>
    <r>
      <rPr>
        <sz val="8"/>
        <color rgb="FFF2F2F2"/>
        <rFont val="ＭＳ Ｐゴシック"/>
        <family val="3"/>
        <charset val="128"/>
      </rPr>
      <t>（面積・数量）</t>
    </r>
  </si>
  <si>
    <t>取得年月</t>
  </si>
  <si>
    <t>取得価額</t>
  </si>
  <si>
    <t>前年度末
未償却残高</t>
  </si>
  <si>
    <t>本年中の
償却期間</t>
  </si>
  <si>
    <t>償却方法</t>
  </si>
  <si>
    <t>本年の
経費参入額</t>
  </si>
  <si>
    <t>未償却残高</t>
  </si>
  <si>
    <t>摘  要</t>
  </si>
  <si>
    <r>
      <rPr>
        <sz val="10"/>
        <color rgb="FFF2F2F2"/>
        <rFont val="ＭＳ Ｐゴシック"/>
        <family val="3"/>
        <charset val="128"/>
      </rPr>
      <t>減価償却資産の種類等</t>
    </r>
    <r>
      <rPr>
        <sz val="8"/>
        <color rgb="FFF2F2F2"/>
        <rFont val="ＭＳ Ｐゴシック"/>
        <family val="3"/>
        <charset val="128"/>
      </rPr>
      <t>（勘定科目）</t>
    </r>
  </si>
  <si>
    <t>耐用年数</t>
  </si>
  <si>
    <t>（償却保証額）</t>
  </si>
  <si>
    <t>償却の基礎
になる金額</t>
  </si>
  <si>
    <t>事業専用
割合</t>
  </si>
  <si>
    <t>償却率</t>
  </si>
  <si>
    <t>定額</t>
  </si>
  <si>
    <t>ハウス</t>
  </si>
  <si>
    <t>ボイラー</t>
  </si>
  <si>
    <t>計</t>
  </si>
  <si>
    <t>'2025/9/3 Ｒ7~給与所得控除、国保税、国民年金、基礎控除　を修正</t>
  </si>
  <si>
    <r>
      <rPr>
        <b/>
        <sz val="14"/>
        <rFont val="ＭＳ Ｐゴシック"/>
        <family val="3"/>
        <charset val="128"/>
      </rPr>
      <t>　　申告概算</t>
    </r>
    <r>
      <rPr>
        <sz val="14"/>
        <rFont val="ＭＳ Ｐゴシック"/>
        <family val="3"/>
        <charset val="128"/>
      </rPr>
      <t>　</t>
    </r>
    <r>
      <rPr>
        <sz val="8"/>
        <color rgb="FF808080"/>
        <rFont val="ＭＳ Ｐゴシック"/>
        <family val="3"/>
        <charset val="128"/>
      </rPr>
      <t>（税額は目安です。計算式は正確ではありません。）</t>
    </r>
  </si>
  <si>
    <r>
      <rPr>
        <b/>
        <sz val="14"/>
        <rFont val="ＭＳ Ｐゴシック"/>
        <family val="3"/>
        <charset val="128"/>
      </rPr>
      <t>可処分試算　</t>
    </r>
    <r>
      <rPr>
        <b/>
        <sz val="10"/>
        <rFont val="ＭＳ Ｐゴシック"/>
        <family val="3"/>
        <charset val="128"/>
      </rPr>
      <t>（世帯集計）</t>
    </r>
  </si>
  <si>
    <t>項目</t>
  </si>
  <si>
    <t>国税</t>
  </si>
  <si>
    <t>住民税</t>
  </si>
  <si>
    <t>公課・諸負担計</t>
  </si>
  <si>
    <t>所得税</t>
  </si>
  <si>
    <t>専従者１</t>
  </si>
  <si>
    <t>専従者２</t>
  </si>
  <si>
    <t>専従者３</t>
  </si>
  <si>
    <t>消費税</t>
  </si>
  <si>
    <t>県市町村民税</t>
  </si>
  <si>
    <t>国保税</t>
  </si>
  <si>
    <t>社会保険</t>
  </si>
  <si>
    <t>課税売上</t>
  </si>
  <si>
    <t>水田耕作</t>
  </si>
  <si>
    <t>水田花子</t>
  </si>
  <si>
    <t>水田耕市</t>
  </si>
  <si>
    <t>水田恵子</t>
  </si>
  <si>
    <t>-</t>
  </si>
  <si>
    <t>（世帯）</t>
  </si>
  <si>
    <t>（年金他）</t>
  </si>
  <si>
    <t>給与収入</t>
  </si>
  <si>
    <t>所得</t>
  </si>
  <si>
    <t>事業所得</t>
  </si>
  <si>
    <t>（全員）</t>
  </si>
  <si>
    <t>給与所得</t>
  </si>
  <si>
    <t>雑・一時所得</t>
  </si>
  <si>
    <t>所得計</t>
  </si>
  <si>
    <t>雑損控除</t>
  </si>
  <si>
    <t>医療費控除</t>
  </si>
  <si>
    <t>控除</t>
  </si>
  <si>
    <t>国民健康保険</t>
  </si>
  <si>
    <t>国民年金</t>
  </si>
  <si>
    <t>農業者年金</t>
  </si>
  <si>
    <t>企業共済掛金</t>
  </si>
  <si>
    <t>生命保険控除</t>
  </si>
  <si>
    <t>地震保険控除</t>
  </si>
  <si>
    <t>寄附金控除</t>
  </si>
  <si>
    <t>寡婦、寡夫控除</t>
  </si>
  <si>
    <t>勤労学生、障害者控除</t>
  </si>
  <si>
    <t>配偶者控除</t>
  </si>
  <si>
    <t>扶養控除</t>
  </si>
  <si>
    <t>みなし経費</t>
  </si>
  <si>
    <t>基礎控除</t>
  </si>
  <si>
    <t>控除計</t>
  </si>
  <si>
    <t>課税所得</t>
  </si>
  <si>
    <t>税額+復興税</t>
  </si>
  <si>
    <t>源泉徴収額</t>
  </si>
  <si>
    <t>調整控除→</t>
  </si>
  <si>
    <t>均等割り→</t>
  </si>
  <si>
    <t>納税額</t>
  </si>
  <si>
    <t>注意：税額は目安です。正しくは国税庁サイトで計算します。</t>
  </si>
  <si>
    <t>専従者例はテキストP91より</t>
  </si>
  <si>
    <t>税込み処理は租税公課に損金算入</t>
  </si>
  <si>
    <t>注意：税額は目安です。正しくは市町村サイトで計算します。20/1/26修</t>
  </si>
  <si>
    <t>可処分金額</t>
  </si>
  <si>
    <t>所得額</t>
  </si>
  <si>
    <t>+専従者給与</t>
  </si>
  <si>
    <t>-公課負担</t>
  </si>
  <si>
    <t>注意：令和６年定額減税は一時的なので考慮していません。</t>
  </si>
  <si>
    <t>+青色控除</t>
  </si>
  <si>
    <t>+減価償却</t>
  </si>
  <si>
    <t>　差引残</t>
  </si>
  <si>
    <t>（税額は目安です。計算式は正確ではありません。）</t>
  </si>
  <si>
    <t>'2025/1/27 Ｒ２~給与所得控除に修正</t>
  </si>
  <si>
    <t>専従者給与効果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</si>
</sst>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numFmt numFmtId="177" formatCode="mm&quot;月&quot;dd&quot;日&quot;"/>
    <numFmt numFmtId="178" formatCode="#,###;[Red]\-#,###"/>
    <numFmt numFmtId="179" formatCode="&quot;TRUE&quot;;&quot;TRUE&quot;;&quot;FALSE&quot;"/>
    <numFmt numFmtId="180" formatCode="* #,##0\ ;* \-#,##0\ ;* &quot;- &quot;;@\ "/>
    <numFmt numFmtId="181" formatCode="0&quot;/12月&quot;"/>
    <numFmt numFmtId="182" formatCode="0\%"/>
    <numFmt numFmtId="183" formatCode="0.000"/>
  </numFmts>
  <fonts count="52" x14ac:knownFonts="1">
    <font>
      <sz val="10"/>
      <name val="ＭＳ Ｐゴシック"/>
      <family val="3"/>
      <charset val="128"/>
    </font>
    <font>
      <sz val="16"/>
      <name val="ＭＳ Ｐゴシック"/>
      <family val="3"/>
      <charset val="128"/>
    </font>
    <font>
      <sz val="12"/>
      <name val="ＭＳ Ｐゴシック"/>
      <family val="3"/>
      <charset val="128"/>
    </font>
    <font>
      <sz val="11"/>
      <name val="ＭＳ Ｐゴシック"/>
      <family val="3"/>
      <charset val="128"/>
    </font>
    <font>
      <sz val="8"/>
      <name val="ＭＳ Ｐゴシック"/>
      <family val="3"/>
      <charset val="128"/>
    </font>
    <font>
      <sz val="10"/>
      <color rgb="FFFF0000"/>
      <name val="ＭＳ Ｐゴシック"/>
      <family val="3"/>
      <charset val="128"/>
    </font>
    <font>
      <sz val="9"/>
      <name val="ＭＳ Ｐゴシック"/>
      <family val="3"/>
      <charset val="128"/>
    </font>
    <font>
      <sz val="10"/>
      <color rgb="FF000000"/>
      <name val="ＭＳ Ｐゴシック"/>
      <family val="3"/>
      <charset val="128"/>
    </font>
    <font>
      <sz val="10"/>
      <color rgb="FF0000FF"/>
      <name val="ＭＳ Ｐゴシック"/>
      <family val="3"/>
      <charset val="128"/>
    </font>
    <font>
      <u/>
      <sz val="10"/>
      <color rgb="FF0000FF"/>
      <name val="ＭＳ Ｐゴシック"/>
      <family val="3"/>
      <charset val="128"/>
    </font>
    <font>
      <sz val="10"/>
      <color rgb="FF333333"/>
      <name val="ＭＳ Ｐゴシック"/>
      <family val="3"/>
      <charset val="128"/>
    </font>
    <font>
      <sz val="8"/>
      <color rgb="FF999999"/>
      <name val="ＭＳ Ｐゴシック"/>
      <family val="3"/>
      <charset val="128"/>
    </font>
    <font>
      <sz val="8"/>
      <color rgb="FF800000"/>
      <name val="ＭＳ Ｐゴシック"/>
      <family val="3"/>
      <charset val="128"/>
    </font>
    <font>
      <b/>
      <sz val="10"/>
      <name val="ＭＳ Ｐゴシック"/>
      <family val="3"/>
      <charset val="128"/>
    </font>
    <font>
      <sz val="10"/>
      <color rgb="FF3333FF"/>
      <name val="ＭＳ Ｐゴシック"/>
      <family val="3"/>
      <charset val="128"/>
    </font>
    <font>
      <sz val="10"/>
      <color rgb="FF999999"/>
      <name val="ＭＳ Ｐゴシック"/>
      <family val="3"/>
      <charset val="128"/>
    </font>
    <font>
      <sz val="8"/>
      <color rgb="FF666666"/>
      <name val="ＭＳ Ｐゴシック"/>
      <family val="3"/>
      <charset val="128"/>
    </font>
    <font>
      <sz val="10"/>
      <color rgb="FF009900"/>
      <name val="ＭＳ Ｐゴシック"/>
      <family val="3"/>
      <charset val="128"/>
    </font>
    <font>
      <sz val="10"/>
      <color rgb="FF0066CC"/>
      <name val="ＭＳ Ｐゴシック"/>
      <family val="3"/>
      <charset val="128"/>
    </font>
    <font>
      <sz val="8"/>
      <color rgb="FFB2B2B2"/>
      <name val="ＭＳ Ｐゴシック"/>
      <family val="3"/>
      <charset val="128"/>
    </font>
    <font>
      <sz val="6"/>
      <color rgb="FF999999"/>
      <name val="ＭＳ Ｐゴシック"/>
      <family val="3"/>
      <charset val="128"/>
    </font>
    <font>
      <sz val="10"/>
      <color rgb="FFDDDDDD"/>
      <name val="ＭＳ Ｐゴシック"/>
      <family val="3"/>
      <charset val="128"/>
    </font>
    <font>
      <sz val="8"/>
      <color rgb="FFDDDDDD"/>
      <name val="ＭＳ Ｐゴシック"/>
      <family val="3"/>
      <charset val="128"/>
    </font>
    <font>
      <sz val="8"/>
      <color rgb="FFFF3333"/>
      <name val="ＭＳ Ｐゴシック"/>
      <family val="3"/>
      <charset val="128"/>
    </font>
    <font>
      <sz val="8"/>
      <color rgb="FFFF0000"/>
      <name val="ＭＳ Ｐゴシック"/>
      <family val="3"/>
      <charset val="128"/>
    </font>
    <font>
      <b/>
      <sz val="12"/>
      <name val="ＭＳ Ｐゴシック"/>
      <family val="3"/>
      <charset val="128"/>
    </font>
    <font>
      <sz val="14"/>
      <color rgb="FF000000"/>
      <name val="ＭＳ Ｐゴシック"/>
      <family val="3"/>
      <charset val="128"/>
    </font>
    <font>
      <sz val="14"/>
      <color rgb="FFFF0000"/>
      <name val="ＭＳ Ｐゴシック"/>
      <family val="3"/>
      <charset val="128"/>
    </font>
    <font>
      <b/>
      <sz val="10"/>
      <color rgb="FF000000"/>
      <name val="ＭＳ Ｐゴシック"/>
      <family val="3"/>
      <charset val="128"/>
    </font>
    <font>
      <sz val="8"/>
      <color rgb="FF000000"/>
      <name val="ＭＳ Ｐゴシック"/>
      <family val="3"/>
      <charset val="128"/>
    </font>
    <font>
      <sz val="9"/>
      <color rgb="FF000000"/>
      <name val="ＭＳ Ｐゴシック"/>
      <family val="3"/>
      <charset val="128"/>
    </font>
    <font>
      <sz val="10"/>
      <color rgb="FFA6A6A6"/>
      <name val="ＭＳ Ｐゴシック"/>
      <family val="3"/>
      <charset val="128"/>
    </font>
    <font>
      <sz val="12"/>
      <color rgb="FF000000"/>
      <name val="ＭＳ Ｐゴシック"/>
      <family val="3"/>
      <charset val="128"/>
    </font>
    <font>
      <sz val="6"/>
      <color rgb="FF000000"/>
      <name val="ＭＳ Ｐゴシック"/>
      <family val="3"/>
      <charset val="128"/>
    </font>
    <font>
      <sz val="10"/>
      <color rgb="FF000000"/>
      <name val="MS UI Gothic"/>
      <charset val="128"/>
    </font>
    <font>
      <sz val="7"/>
      <color rgb="FF808080"/>
      <name val="ＭＳ Ｐゴシック"/>
      <family val="3"/>
      <charset val="128"/>
    </font>
    <font>
      <sz val="6"/>
      <color rgb="FF808080"/>
      <name val="ＭＳ Ｐゴシック"/>
      <family val="3"/>
      <charset val="128"/>
    </font>
    <font>
      <sz val="10"/>
      <color rgb="FFF2F2F2"/>
      <name val="ＭＳ Ｐゴシック"/>
      <family val="3"/>
      <charset val="128"/>
    </font>
    <font>
      <sz val="8"/>
      <color rgb="FFF2F2F2"/>
      <name val="ＭＳ Ｐゴシック"/>
      <family val="3"/>
      <charset val="128"/>
    </font>
    <font>
      <sz val="8"/>
      <color rgb="FF993300"/>
      <name val="ＭＳ Ｐゴシック"/>
      <family val="3"/>
      <charset val="128"/>
    </font>
    <font>
      <sz val="10"/>
      <color rgb="FF1F497D"/>
      <name val="ＭＳ Ｐゴシック"/>
      <family val="3"/>
      <charset val="128"/>
    </font>
    <font>
      <sz val="8"/>
      <color rgb="FF1F497D"/>
      <name val="ＭＳ Ｐゴシック"/>
      <family val="3"/>
      <charset val="128"/>
    </font>
    <font>
      <sz val="6"/>
      <name val="ＭＳ Ｐゴシック"/>
      <family val="3"/>
      <charset val="128"/>
    </font>
    <font>
      <sz val="10"/>
      <name val="Arial"/>
      <family val="2"/>
      <charset val="128"/>
    </font>
    <font>
      <b/>
      <sz val="14"/>
      <name val="ＭＳ Ｐゴシック"/>
      <family val="3"/>
      <charset val="128"/>
    </font>
    <font>
      <sz val="14"/>
      <name val="ＭＳ Ｐゴシック"/>
      <family val="3"/>
      <charset val="128"/>
    </font>
    <font>
      <sz val="8"/>
      <color rgb="FF808080"/>
      <name val="ＭＳ Ｐゴシック"/>
      <family val="3"/>
      <charset val="128"/>
    </font>
    <font>
      <b/>
      <sz val="9"/>
      <name val="ＭＳ Ｐゴシック"/>
      <family val="3"/>
      <charset val="128"/>
    </font>
    <font>
      <sz val="10"/>
      <color rgb="FFB4C7DC"/>
      <name val="ＭＳ Ｐゴシック"/>
      <family val="3"/>
      <charset val="128"/>
    </font>
    <font>
      <sz val="10"/>
      <color rgb="FF808080"/>
      <name val="ＭＳ Ｐゴシック"/>
      <family val="3"/>
      <charset val="128"/>
    </font>
    <font>
      <sz val="8"/>
      <color rgb="FFFF8080"/>
      <name val="ＭＳ Ｐゴシック"/>
      <family val="3"/>
      <charset val="128"/>
    </font>
    <font>
      <sz val="9"/>
      <color rgb="FFC9211E"/>
      <name val="ＭＳ Ｐゴシック"/>
      <family val="3"/>
      <charset val="128"/>
    </font>
  </fonts>
  <fills count="21">
    <fill>
      <patternFill patternType="none"/>
    </fill>
    <fill>
      <patternFill patternType="gray125"/>
    </fill>
    <fill>
      <patternFill patternType="solid">
        <fgColor rgb="FFFFFF99"/>
        <bgColor rgb="FFFFFF66"/>
      </patternFill>
    </fill>
    <fill>
      <patternFill patternType="solid">
        <fgColor rgb="FFFFCCCC"/>
        <bgColor rgb="FFFFDBB6"/>
      </patternFill>
    </fill>
    <fill>
      <patternFill patternType="solid">
        <fgColor rgb="FF99CCFF"/>
        <bgColor rgb="FFB4C7DC"/>
      </patternFill>
    </fill>
    <fill>
      <patternFill patternType="solid">
        <fgColor rgb="FF3399FF"/>
        <bgColor rgb="FF669999"/>
      </patternFill>
    </fill>
    <fill>
      <patternFill patternType="solid">
        <fgColor rgb="FF66CCFF"/>
        <bgColor rgb="FF99CCFF"/>
      </patternFill>
    </fill>
    <fill>
      <patternFill patternType="solid">
        <fgColor rgb="FF99FF33"/>
        <bgColor rgb="FFCCFF66"/>
      </patternFill>
    </fill>
    <fill>
      <patternFill patternType="solid">
        <fgColor rgb="FFFFCC00"/>
        <bgColor rgb="FFFFFF00"/>
      </patternFill>
    </fill>
    <fill>
      <patternFill patternType="solid">
        <fgColor rgb="FFFFFF66"/>
        <bgColor rgb="FFFFFF99"/>
      </patternFill>
    </fill>
    <fill>
      <patternFill patternType="solid">
        <fgColor rgb="FF999999"/>
        <bgColor rgb="FFA6A6A6"/>
      </patternFill>
    </fill>
    <fill>
      <patternFill patternType="solid">
        <fgColor rgb="FFCCFFFF"/>
        <bgColor rgb="FFCFE7F5"/>
      </patternFill>
    </fill>
    <fill>
      <patternFill patternType="solid">
        <fgColor rgb="FFCFE7F5"/>
        <bgColor rgb="FFDDDDDD"/>
      </patternFill>
    </fill>
    <fill>
      <patternFill patternType="solid">
        <fgColor rgb="FFCCFF66"/>
        <bgColor rgb="FFCCFF99"/>
      </patternFill>
    </fill>
    <fill>
      <patternFill patternType="solid">
        <fgColor rgb="FFDDDDDD"/>
        <bgColor rgb="FFCFE7F5"/>
      </patternFill>
    </fill>
    <fill>
      <patternFill patternType="solid">
        <fgColor rgb="FF6666FF"/>
        <bgColor rgb="FF3333FF"/>
      </patternFill>
    </fill>
    <fill>
      <patternFill patternType="solid">
        <fgColor rgb="FF669999"/>
        <bgColor rgb="FF808080"/>
      </patternFill>
    </fill>
    <fill>
      <patternFill patternType="solid">
        <fgColor rgb="FF339966"/>
        <bgColor rgb="FF669999"/>
      </patternFill>
    </fill>
    <fill>
      <patternFill patternType="solid">
        <fgColor rgb="FFFFFF00"/>
        <bgColor rgb="FFFFFF66"/>
      </patternFill>
    </fill>
    <fill>
      <patternFill patternType="solid">
        <fgColor rgb="FFCCFF99"/>
        <bgColor rgb="FFCCFF66"/>
      </patternFill>
    </fill>
    <fill>
      <patternFill patternType="solid">
        <fgColor rgb="FFFF99FF"/>
        <bgColor rgb="FFFFCCCC"/>
      </patternFill>
    </fill>
  </fills>
  <borders count="15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medium">
        <color auto="1"/>
      </left>
      <right/>
      <top style="double">
        <color auto="1"/>
      </top>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medium">
        <color auto="1"/>
      </left>
      <right style="thin">
        <color auto="1"/>
      </right>
      <top style="thin">
        <color auto="1"/>
      </top>
      <bottom style="thin">
        <color auto="1"/>
      </bottom>
      <diagonal/>
    </border>
    <border>
      <left/>
      <right style="thin">
        <color auto="1"/>
      </right>
      <top/>
      <bottom/>
      <diagonal/>
    </border>
    <border>
      <left style="medium">
        <color auto="1"/>
      </left>
      <right/>
      <top/>
      <bottom style="thin">
        <color auto="1"/>
      </bottom>
      <diagonal/>
    </border>
    <border>
      <left style="medium">
        <color auto="1"/>
      </left>
      <right style="thin">
        <color auto="1"/>
      </right>
      <top/>
      <bottom/>
      <diagonal/>
    </border>
    <border>
      <left/>
      <right style="thin">
        <color auto="1"/>
      </right>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0000FF"/>
      </left>
      <right style="thin">
        <color rgb="FF999999"/>
      </right>
      <top style="thin">
        <color rgb="FF0000FF"/>
      </top>
      <bottom style="thin">
        <color rgb="FF0000FF"/>
      </bottom>
      <diagonal/>
    </border>
    <border>
      <left style="thin">
        <color rgb="FF999999"/>
      </left>
      <right style="thin">
        <color rgb="FF999999"/>
      </right>
      <top style="thin">
        <color rgb="FF0000FF"/>
      </top>
      <bottom style="thin">
        <color rgb="FF0000FF"/>
      </bottom>
      <diagonal/>
    </border>
    <border>
      <left style="thin">
        <color rgb="FF999999"/>
      </left>
      <right style="thin">
        <color rgb="FF0000FF"/>
      </right>
      <top style="thin">
        <color rgb="FF0000FF"/>
      </top>
      <bottom style="thin">
        <color rgb="FF0000FF"/>
      </bottom>
      <diagonal/>
    </border>
    <border>
      <left style="thin">
        <color rgb="FF999999"/>
      </left>
      <right style="thin">
        <color rgb="FF999999"/>
      </right>
      <top style="thin">
        <color rgb="FF999999"/>
      </top>
      <bottom style="thin">
        <color rgb="FF999999"/>
      </bottom>
      <diagonal/>
    </border>
    <border>
      <left style="thin">
        <color rgb="FF0000FF"/>
      </left>
      <right style="thin">
        <color rgb="FF999999"/>
      </right>
      <top/>
      <bottom/>
      <diagonal/>
    </border>
    <border>
      <left/>
      <right style="thin">
        <color rgb="FF0000FF"/>
      </right>
      <top/>
      <bottom/>
      <diagonal/>
    </border>
    <border>
      <left style="thin">
        <color rgb="FF0000FF"/>
      </left>
      <right/>
      <top/>
      <bottom/>
      <diagonal/>
    </border>
    <border>
      <left style="thin">
        <color rgb="FF0000FF"/>
      </left>
      <right style="thin">
        <color rgb="FF999999"/>
      </right>
      <top/>
      <bottom style="dotted">
        <color rgb="FF0000FF"/>
      </bottom>
      <diagonal/>
    </border>
    <border>
      <left/>
      <right/>
      <top/>
      <bottom style="dotted">
        <color rgb="FF0000FF"/>
      </bottom>
      <diagonal/>
    </border>
    <border>
      <left/>
      <right/>
      <top/>
      <bottom style="dotted">
        <color rgb="FF3333FF"/>
      </bottom>
      <diagonal/>
    </border>
    <border>
      <left/>
      <right style="thin">
        <color rgb="FF0000FF"/>
      </right>
      <top/>
      <bottom style="dotted">
        <color rgb="FF0000FF"/>
      </bottom>
      <diagonal/>
    </border>
    <border>
      <left style="thin">
        <color rgb="FF0000FF"/>
      </left>
      <right/>
      <top/>
      <bottom style="dotted">
        <color rgb="FF0000FF"/>
      </bottom>
      <diagonal/>
    </border>
    <border>
      <left style="thin">
        <color rgb="FF0000FF"/>
      </left>
      <right style="thin">
        <color rgb="FF999999"/>
      </right>
      <top/>
      <bottom style="thin">
        <color rgb="FF0000FF"/>
      </bottom>
      <diagonal/>
    </border>
    <border>
      <left/>
      <right/>
      <top/>
      <bottom style="thin">
        <color rgb="FF0000FF"/>
      </bottom>
      <diagonal/>
    </border>
    <border>
      <left/>
      <right style="thin">
        <color rgb="FF0000FF"/>
      </right>
      <top/>
      <bottom style="thin">
        <color rgb="FF0000FF"/>
      </bottom>
      <diagonal/>
    </border>
    <border>
      <left style="thin">
        <color rgb="FF0000FF"/>
      </left>
      <right/>
      <top/>
      <bottom style="thin">
        <color rgb="FF0000FF"/>
      </bottom>
      <diagonal/>
    </border>
    <border>
      <left style="thin">
        <color rgb="FF999999"/>
      </left>
      <right/>
      <top style="thin">
        <color rgb="FF999999"/>
      </top>
      <bottom/>
      <diagonal/>
    </border>
    <border>
      <left/>
      <right/>
      <top style="thin">
        <color rgb="FF999999"/>
      </top>
      <bottom/>
      <diagonal/>
    </border>
    <border>
      <left style="thin">
        <color rgb="FF3333FF"/>
      </left>
      <right/>
      <top style="thin">
        <color rgb="FF3333FF"/>
      </top>
      <bottom/>
      <diagonal/>
    </border>
    <border>
      <left/>
      <right style="thin">
        <color rgb="FF3333FF"/>
      </right>
      <top style="thin">
        <color rgb="FF3333FF"/>
      </top>
      <bottom/>
      <diagonal/>
    </border>
    <border>
      <left style="thin">
        <color rgb="FF999999"/>
      </left>
      <right style="thin">
        <color rgb="FF999999"/>
      </right>
      <top/>
      <bottom/>
      <diagonal/>
    </border>
    <border>
      <left style="thin">
        <color rgb="FF3333FF"/>
      </left>
      <right/>
      <top/>
      <bottom/>
      <diagonal/>
    </border>
    <border>
      <left/>
      <right style="thin">
        <color rgb="FF3333FF"/>
      </right>
      <top/>
      <bottom/>
      <diagonal/>
    </border>
    <border>
      <left style="thin">
        <color rgb="FF999999"/>
      </left>
      <right style="thin">
        <color rgb="FF999999"/>
      </right>
      <top/>
      <bottom style="thin">
        <color rgb="FF999999"/>
      </bottom>
      <diagonal/>
    </border>
    <border>
      <left/>
      <right/>
      <top/>
      <bottom style="thin">
        <color rgb="FF999999"/>
      </bottom>
      <diagonal/>
    </border>
    <border>
      <left style="thin">
        <color rgb="FF3333FF"/>
      </left>
      <right/>
      <top/>
      <bottom style="thin">
        <color rgb="FF999999"/>
      </bottom>
      <diagonal/>
    </border>
    <border>
      <left/>
      <right style="thin">
        <color rgb="FF3333FF"/>
      </right>
      <top/>
      <bottom style="thin">
        <color rgb="FF999999"/>
      </bottom>
      <diagonal/>
    </border>
    <border>
      <left style="thin">
        <color rgb="FF999999"/>
      </left>
      <right style="thin">
        <color rgb="FF999999"/>
      </right>
      <top style="thin">
        <color rgb="FF999999"/>
      </top>
      <bottom/>
      <diagonal/>
    </border>
    <border>
      <left style="thin">
        <color rgb="FF3333FF"/>
      </left>
      <right/>
      <top style="thin">
        <color rgb="FF999999"/>
      </top>
      <bottom/>
      <diagonal/>
    </border>
    <border>
      <left/>
      <right style="thin">
        <color rgb="FF3333FF"/>
      </right>
      <top style="thin">
        <color rgb="FF999999"/>
      </top>
      <bottom/>
      <diagonal/>
    </border>
    <border>
      <left style="thin">
        <color rgb="FF3333FF"/>
      </left>
      <right/>
      <top/>
      <bottom style="thin">
        <color rgb="FF3333FF"/>
      </bottom>
      <diagonal/>
    </border>
    <border>
      <left/>
      <right style="thin">
        <color rgb="FF3333FF"/>
      </right>
      <top/>
      <bottom style="thin">
        <color rgb="FF3333FF"/>
      </bottom>
      <diagonal/>
    </border>
    <border>
      <left style="thin">
        <color rgb="FF6666FF"/>
      </left>
      <right style="thin">
        <color rgb="FF6666FF"/>
      </right>
      <top style="thin">
        <color rgb="FF6666FF"/>
      </top>
      <bottom style="thin">
        <color rgb="FF6666FF"/>
      </bottom>
      <diagonal/>
    </border>
    <border>
      <left style="thin">
        <color rgb="FF0000FF"/>
      </left>
      <right style="thin">
        <color rgb="FF0000FF"/>
      </right>
      <top style="thin">
        <color rgb="FF0000FF"/>
      </top>
      <bottom style="thin">
        <color rgb="FF0000FF"/>
      </bottom>
      <diagonal/>
    </border>
    <border>
      <left/>
      <right/>
      <top style="hair">
        <color auto="1"/>
      </top>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thin">
        <color auto="1"/>
      </right>
      <top style="double">
        <color auto="1"/>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diagonal/>
    </border>
    <border>
      <left style="medium">
        <color auto="1"/>
      </left>
      <right style="medium">
        <color auto="1"/>
      </right>
      <top style="double">
        <color auto="1"/>
      </top>
      <bottom style="double">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double">
        <color auto="1"/>
      </left>
      <right style="thin">
        <color auto="1"/>
      </right>
      <top style="thin">
        <color auto="1"/>
      </top>
      <bottom style="thin">
        <color auto="1"/>
      </bottom>
      <diagonal/>
    </border>
    <border>
      <left style="thin">
        <color auto="1"/>
      </left>
      <right style="thin">
        <color rgb="FF333333"/>
      </right>
      <top style="thin">
        <color auto="1"/>
      </top>
      <bottom style="thin">
        <color rgb="FF333333"/>
      </bottom>
      <diagonal/>
    </border>
    <border>
      <left style="thin">
        <color rgb="FF333333"/>
      </left>
      <right style="thin">
        <color rgb="FF333333"/>
      </right>
      <top style="thin">
        <color auto="1"/>
      </top>
      <bottom style="thin">
        <color rgb="FF333333"/>
      </bottom>
      <diagonal/>
    </border>
    <border>
      <left style="thin">
        <color rgb="FF333333"/>
      </left>
      <right style="thin">
        <color rgb="FF808080"/>
      </right>
      <top style="thin">
        <color auto="1"/>
      </top>
      <bottom style="thin">
        <color rgb="FF333333"/>
      </bottom>
      <diagonal/>
    </border>
    <border>
      <left style="thin">
        <color rgb="FF808080"/>
      </left>
      <right style="thin">
        <color rgb="FF808080"/>
      </right>
      <top style="thin">
        <color auto="1"/>
      </top>
      <bottom style="thin">
        <color auto="1"/>
      </bottom>
      <diagonal/>
    </border>
    <border>
      <left style="thin">
        <color rgb="FF808080"/>
      </left>
      <right style="thin">
        <color auto="1"/>
      </right>
      <top style="thin">
        <color auto="1"/>
      </top>
      <bottom style="thin">
        <color auto="1"/>
      </bottom>
      <diagonal/>
    </border>
    <border>
      <left style="thin">
        <color auto="1"/>
      </left>
      <right style="thin">
        <color rgb="FF333333"/>
      </right>
      <top style="thin">
        <color rgb="FF333333"/>
      </top>
      <bottom style="thin">
        <color auto="1"/>
      </bottom>
      <diagonal/>
    </border>
    <border>
      <left style="thin">
        <color rgb="FF333333"/>
      </left>
      <right style="thin">
        <color rgb="FF333333"/>
      </right>
      <top style="thin">
        <color rgb="FF333333"/>
      </top>
      <bottom style="thin">
        <color auto="1"/>
      </bottom>
      <diagonal/>
    </border>
    <border>
      <left style="thin">
        <color rgb="FF333333"/>
      </left>
      <right style="thin">
        <color rgb="FF808080"/>
      </right>
      <top style="thin">
        <color rgb="FF333333"/>
      </top>
      <bottom style="thin">
        <color auto="1"/>
      </bottom>
      <diagonal/>
    </border>
    <border>
      <left style="thin">
        <color auto="1"/>
      </left>
      <right style="thin">
        <color rgb="FF808080"/>
      </right>
      <top style="thin">
        <color auto="1"/>
      </top>
      <bottom style="thin">
        <color rgb="FF808080"/>
      </bottom>
      <diagonal/>
    </border>
    <border>
      <left style="thin">
        <color rgb="FF808080"/>
      </left>
      <right style="thin">
        <color rgb="FF808080"/>
      </right>
      <top style="thin">
        <color auto="1"/>
      </top>
      <bottom style="thin">
        <color rgb="FF808080"/>
      </bottom>
      <diagonal/>
    </border>
    <border>
      <left style="thin">
        <color rgb="FF808080"/>
      </left>
      <right style="thin">
        <color rgb="FF808080"/>
      </right>
      <top style="thin">
        <color auto="1"/>
      </top>
      <bottom/>
      <diagonal/>
    </border>
    <border>
      <left style="thin">
        <color rgb="FF808080"/>
      </left>
      <right style="thin">
        <color auto="1"/>
      </right>
      <top style="thin">
        <color auto="1"/>
      </top>
      <bottom/>
      <diagonal/>
    </border>
    <border>
      <left style="thin">
        <color auto="1"/>
      </left>
      <right style="thin">
        <color rgb="FF808080"/>
      </right>
      <top style="thin">
        <color rgb="FF808080"/>
      </top>
      <bottom style="thin">
        <color auto="1"/>
      </bottom>
      <diagonal/>
    </border>
    <border>
      <left style="thin">
        <color rgb="FF808080"/>
      </left>
      <right style="thin">
        <color rgb="FF808080"/>
      </right>
      <top style="thin">
        <color rgb="FF808080"/>
      </top>
      <bottom style="thin">
        <color auto="1"/>
      </bottom>
      <diagonal/>
    </border>
    <border>
      <left style="thin">
        <color rgb="FF808080"/>
      </left>
      <right style="thin">
        <color rgb="FF808080"/>
      </right>
      <top/>
      <bottom style="thin">
        <color auto="1"/>
      </bottom>
      <diagonal/>
    </border>
    <border>
      <left style="thin">
        <color rgb="FF808080"/>
      </left>
      <right style="thin">
        <color auto="1"/>
      </right>
      <top/>
      <bottom style="thin">
        <color auto="1"/>
      </bottom>
      <diagonal/>
    </border>
    <border>
      <left style="thin">
        <color rgb="FF808080"/>
      </left>
      <right style="thin">
        <color auto="1"/>
      </right>
      <top style="thin">
        <color auto="1"/>
      </top>
      <bottom style="thin">
        <color rgb="FF808080"/>
      </bottom>
      <diagonal/>
    </border>
    <border>
      <left style="thin">
        <color auto="1"/>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thin">
        <color auto="1"/>
      </right>
      <top style="thin">
        <color rgb="FF808080"/>
      </top>
      <bottom style="thin">
        <color rgb="FF808080"/>
      </bottom>
      <diagonal/>
    </border>
    <border>
      <left style="thin">
        <color rgb="FF808080"/>
      </left>
      <right style="thin">
        <color auto="1"/>
      </right>
      <top style="thin">
        <color rgb="FF808080"/>
      </top>
      <bottom style="thin">
        <color auto="1"/>
      </bottom>
      <diagonal/>
    </border>
    <border diagonalDown="1">
      <left style="thin">
        <color auto="1"/>
      </left>
      <right/>
      <top style="thin">
        <color auto="1"/>
      </top>
      <bottom/>
      <diagonal style="thin">
        <color rgb="FF808080"/>
      </diagonal>
    </border>
    <border>
      <left style="thin">
        <color auto="1"/>
      </left>
      <right style="thin">
        <color rgb="FF808080"/>
      </right>
      <top style="thin">
        <color auto="1"/>
      </top>
      <bottom/>
      <diagonal/>
    </border>
    <border>
      <left style="thin">
        <color rgb="FF808080"/>
      </left>
      <right/>
      <top/>
      <bottom/>
      <diagonal/>
    </border>
    <border>
      <left style="thin">
        <color rgb="FF808080"/>
      </left>
      <right style="thin">
        <color rgb="FF808080"/>
      </right>
      <top/>
      <bottom/>
      <diagonal/>
    </border>
    <border>
      <left/>
      <right style="thin">
        <color rgb="FF808080"/>
      </right>
      <top/>
      <bottom style="thin">
        <color auto="1"/>
      </bottom>
      <diagonal/>
    </border>
    <border>
      <left style="thin">
        <color rgb="FF808080"/>
      </left>
      <right/>
      <top/>
      <bottom style="thin">
        <color auto="1"/>
      </bottom>
      <diagonal/>
    </border>
    <border>
      <left style="thin">
        <color rgb="FF808080"/>
      </left>
      <right/>
      <top style="thin">
        <color auto="1"/>
      </top>
      <bottom style="thin">
        <color rgb="FF808080"/>
      </bottom>
      <diagonal/>
    </border>
    <border>
      <left/>
      <right style="thin">
        <color auto="1"/>
      </right>
      <top style="thin">
        <color auto="1"/>
      </top>
      <bottom style="thin">
        <color rgb="FF808080"/>
      </bottom>
      <diagonal/>
    </border>
    <border>
      <left/>
      <right style="thin">
        <color rgb="FF808080"/>
      </right>
      <top/>
      <bottom style="thin">
        <color rgb="FF808080"/>
      </bottom>
      <diagonal/>
    </border>
    <border>
      <left style="thin">
        <color rgb="FF808080"/>
      </left>
      <right/>
      <top/>
      <bottom style="thin">
        <color rgb="FF808080"/>
      </bottom>
      <diagonal/>
    </border>
    <border>
      <left style="thin">
        <color auto="1"/>
      </left>
      <right style="thin">
        <color rgb="FF808080"/>
      </right>
      <top/>
      <bottom style="thin">
        <color auto="1"/>
      </bottom>
      <diagonal/>
    </border>
    <border>
      <left style="thin">
        <color auto="1"/>
      </left>
      <right style="thin">
        <color rgb="FF808080"/>
      </right>
      <top/>
      <bottom style="thin">
        <color rgb="FF808080"/>
      </bottom>
      <diagonal/>
    </border>
    <border>
      <left style="thin">
        <color rgb="FF808080"/>
      </left>
      <right style="thin">
        <color rgb="FF808080"/>
      </right>
      <top/>
      <bottom style="thin">
        <color rgb="FF808080"/>
      </bottom>
      <diagonal/>
    </border>
    <border>
      <left style="thin">
        <color rgb="FF808080"/>
      </left>
      <right style="thin">
        <color auto="1"/>
      </right>
      <top/>
      <bottom style="thin">
        <color rgb="FF808080"/>
      </bottom>
      <diagonal/>
    </border>
    <border>
      <left/>
      <right style="thin">
        <color auto="1"/>
      </right>
      <top/>
      <bottom style="thin">
        <color rgb="FF808080"/>
      </bottom>
      <diagonal/>
    </border>
    <border>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style="thin">
        <color auto="1"/>
      </right>
      <top style="thin">
        <color rgb="FF808080"/>
      </top>
      <bottom style="thin">
        <color rgb="FF808080"/>
      </bottom>
      <diagonal/>
    </border>
    <border>
      <left style="thin">
        <color rgb="FF808080"/>
      </left>
      <right/>
      <top style="thin">
        <color rgb="FF808080"/>
      </top>
      <bottom style="thin">
        <color auto="1"/>
      </bottom>
      <diagonal/>
    </border>
    <border>
      <left style="thin">
        <color auto="1"/>
      </left>
      <right/>
      <top style="thin">
        <color rgb="FF808080"/>
      </top>
      <bottom style="thin">
        <color auto="1"/>
      </bottom>
      <diagonal/>
    </border>
    <border>
      <left/>
      <right style="thin">
        <color auto="1"/>
      </right>
      <top style="thin">
        <color rgb="FF808080"/>
      </top>
      <bottom style="thin">
        <color auto="1"/>
      </bottom>
      <diagonal/>
    </border>
    <border>
      <left style="thin">
        <color auto="1"/>
      </left>
      <right style="thin">
        <color rgb="FF808080"/>
      </right>
      <top/>
      <bottom/>
      <diagonal/>
    </border>
    <border>
      <left style="thin">
        <color rgb="FF808080"/>
      </left>
      <right style="thin">
        <color auto="1"/>
      </right>
      <top/>
      <bottom/>
      <diagonal/>
    </border>
    <border>
      <left style="thin">
        <color auto="1"/>
      </left>
      <right/>
      <top style="thin">
        <color rgb="FF808080"/>
      </top>
      <bottom style="thin">
        <color rgb="FF808080"/>
      </bottom>
      <diagonal/>
    </border>
    <border>
      <left style="thin">
        <color rgb="FF808080"/>
      </left>
      <right/>
      <top style="thin">
        <color rgb="FF808080"/>
      </top>
      <bottom/>
      <diagonal/>
    </border>
    <border>
      <left style="thin">
        <color auto="1"/>
      </left>
      <right style="thin">
        <color rgb="FF808080"/>
      </right>
      <top style="thin">
        <color rgb="FF808080"/>
      </top>
      <bottom/>
      <diagonal/>
    </border>
    <border>
      <left style="thin">
        <color rgb="FF808080"/>
      </left>
      <right style="thin">
        <color rgb="FF808080"/>
      </right>
      <top style="thin">
        <color rgb="FF808080"/>
      </top>
      <bottom/>
      <diagonal/>
    </border>
    <border>
      <left style="thin">
        <color rgb="FF808080"/>
      </left>
      <right style="thin">
        <color auto="1"/>
      </right>
      <top style="thin">
        <color rgb="FF808080"/>
      </top>
      <bottom/>
      <diagonal/>
    </border>
    <border>
      <left/>
      <right style="thin">
        <color rgb="FF808080"/>
      </right>
      <top style="thin">
        <color rgb="FF808080"/>
      </top>
      <bottom/>
      <diagonal/>
    </border>
    <border>
      <left style="thin">
        <color auto="1"/>
      </left>
      <right style="thin">
        <color rgb="FF808080"/>
      </right>
      <top style="thin">
        <color auto="1"/>
      </top>
      <bottom style="thin">
        <color auto="1"/>
      </bottom>
      <diagonal/>
    </border>
    <border>
      <left style="thin">
        <color rgb="FF808080"/>
      </left>
      <right/>
      <top style="thin">
        <color auto="1"/>
      </top>
      <bottom style="thin">
        <color auto="1"/>
      </bottom>
      <diagonal/>
    </border>
    <border>
      <left/>
      <right style="thin">
        <color rgb="FF808080"/>
      </right>
      <top style="thin">
        <color auto="1"/>
      </top>
      <bottom style="thin">
        <color auto="1"/>
      </bottom>
      <diagonal/>
    </border>
    <border>
      <left style="thin">
        <color auto="1"/>
      </left>
      <right/>
      <top/>
      <bottom style="thin">
        <color rgb="FF808080"/>
      </bottom>
      <diagonal/>
    </border>
    <border>
      <left/>
      <right style="thin">
        <color auto="1"/>
      </right>
      <top style="thin">
        <color rgb="FF808080"/>
      </top>
      <bottom/>
      <diagonal/>
    </border>
    <border>
      <left/>
      <right style="thin">
        <color rgb="FF808080"/>
      </right>
      <top style="thin">
        <color rgb="FF808080"/>
      </top>
      <bottom style="thin">
        <color auto="1"/>
      </bottom>
      <diagonal/>
    </border>
  </borders>
  <cellStyleXfs count="3">
    <xf numFmtId="0" fontId="0" fillId="0" borderId="0"/>
    <xf numFmtId="0" fontId="9" fillId="0" borderId="0" applyBorder="0" applyProtection="0"/>
    <xf numFmtId="180" fontId="43" fillId="0" borderId="0" applyBorder="0" applyProtection="0"/>
  </cellStyleXfs>
  <cellXfs count="470">
    <xf numFmtId="0" fontId="0" fillId="0" borderId="0" xfId="0"/>
    <xf numFmtId="0" fontId="0" fillId="0" borderId="0" xfId="0" applyAlignment="1">
      <alignment vertical="center" wrapText="1"/>
    </xf>
    <xf numFmtId="0" fontId="0" fillId="0" borderId="0" xfId="0" applyAlignment="1">
      <alignment horizontal="left" vertical="center" wrapText="1"/>
    </xf>
    <xf numFmtId="0" fontId="1" fillId="2" borderId="1" xfId="0" applyFont="1" applyFill="1" applyBorder="1"/>
    <xf numFmtId="0" fontId="3" fillId="2" borderId="2" xfId="0" applyFont="1" applyFill="1" applyBorder="1"/>
    <xf numFmtId="0" fontId="0" fillId="2" borderId="2" xfId="0" applyFill="1" applyBorder="1"/>
    <xf numFmtId="0" fontId="0" fillId="2" borderId="3" xfId="0" applyFill="1" applyBorder="1"/>
    <xf numFmtId="0" fontId="3" fillId="0" borderId="0" xfId="0" applyFont="1"/>
    <xf numFmtId="0" fontId="0" fillId="0" borderId="4" xfId="0" applyBorder="1" applyAlignment="1">
      <alignment horizontal="center" vertical="center"/>
    </xf>
    <xf numFmtId="0" fontId="0" fillId="0" borderId="5" xfId="0" applyBorder="1"/>
    <xf numFmtId="0" fontId="0" fillId="0" borderId="0" xfId="0" applyAlignment="1">
      <alignment horizontal="left" vertical="center"/>
    </xf>
    <xf numFmtId="0" fontId="0" fillId="0" borderId="6" xfId="0" applyBorder="1" applyAlignment="1">
      <alignment horizontal="center" vertical="center"/>
    </xf>
    <xf numFmtId="0" fontId="0" fillId="0" borderId="0" xfId="0" applyAlignment="1">
      <alignment horizontal="center"/>
    </xf>
    <xf numFmtId="0" fontId="0" fillId="0" borderId="7" xfId="0" applyBorder="1" applyAlignment="1">
      <alignment horizontal="center" vertical="center"/>
    </xf>
    <xf numFmtId="0" fontId="0" fillId="0" borderId="3" xfId="0" applyBorder="1"/>
    <xf numFmtId="0" fontId="0" fillId="0" borderId="8" xfId="0" applyBorder="1" applyAlignment="1">
      <alignment horizontal="center" vertical="center"/>
    </xf>
    <xf numFmtId="0" fontId="0" fillId="0" borderId="9" xfId="0" applyBorder="1" applyAlignment="1">
      <alignment horizontal="center" vertical="center"/>
    </xf>
    <xf numFmtId="0" fontId="0" fillId="3" borderId="8" xfId="0" applyFill="1" applyBorder="1"/>
    <xf numFmtId="0" fontId="0" fillId="3" borderId="10" xfId="0" applyFill="1" applyBorder="1"/>
    <xf numFmtId="0" fontId="0" fillId="0" borderId="11" xfId="0" applyBorder="1"/>
    <xf numFmtId="0" fontId="4" fillId="0" borderId="12" xfId="0" applyFont="1" applyBorder="1" applyAlignment="1">
      <alignment horizontal="center"/>
    </xf>
    <xf numFmtId="0" fontId="0" fillId="0" borderId="13" xfId="0" applyBorder="1"/>
    <xf numFmtId="0" fontId="5" fillId="3" borderId="9" xfId="0" applyFont="1" applyFill="1" applyBorder="1" applyAlignment="1">
      <alignment horizontal="center"/>
    </xf>
    <xf numFmtId="0" fontId="0" fillId="3" borderId="14" xfId="0" applyFill="1" applyBorder="1"/>
    <xf numFmtId="0" fontId="0" fillId="0" borderId="15" xfId="0" applyBorder="1"/>
    <xf numFmtId="0" fontId="5" fillId="2" borderId="16" xfId="0" applyFont="1" applyFill="1" applyBorder="1" applyAlignment="1">
      <alignment horizontal="center" vertical="center" wrapText="1"/>
    </xf>
    <xf numFmtId="0" fontId="0" fillId="0" borderId="17" xfId="0" applyBorder="1"/>
    <xf numFmtId="0" fontId="0" fillId="3" borderId="9" xfId="0" applyFill="1" applyBorder="1"/>
    <xf numFmtId="0" fontId="4" fillId="0" borderId="18" xfId="0" applyFont="1" applyBorder="1" applyAlignment="1">
      <alignment horizontal="left"/>
    </xf>
    <xf numFmtId="0" fontId="4" fillId="0" borderId="0" xfId="0" applyFont="1" applyAlignment="1">
      <alignment vertical="top"/>
    </xf>
    <xf numFmtId="0" fontId="7" fillId="3" borderId="19" xfId="0" applyFont="1" applyFill="1" applyBorder="1" applyAlignment="1">
      <alignment horizontal="center" vertical="top" wrapText="1"/>
    </xf>
    <xf numFmtId="0" fontId="0" fillId="0" borderId="20" xfId="0" applyBorder="1"/>
    <xf numFmtId="0" fontId="8" fillId="4" borderId="16" xfId="1" applyFont="1" applyFill="1" applyBorder="1" applyAlignment="1" applyProtection="1">
      <alignment horizontal="center" vertical="center" wrapText="1"/>
    </xf>
    <xf numFmtId="0" fontId="0" fillId="0" borderId="0" xfId="0" applyAlignment="1">
      <alignment horizontal="center" vertical="center" wrapText="1"/>
    </xf>
    <xf numFmtId="0" fontId="4" fillId="0" borderId="7" xfId="0" applyFont="1" applyBorder="1" applyAlignment="1">
      <alignment horizontal="left"/>
    </xf>
    <xf numFmtId="0" fontId="0" fillId="0" borderId="0" xfId="0" applyAlignment="1">
      <alignment horizontal="center" wrapText="1"/>
    </xf>
    <xf numFmtId="0" fontId="0" fillId="2" borderId="16" xfId="0" applyFill="1" applyBorder="1" applyAlignment="1">
      <alignment horizontal="center" vertical="center" wrapText="1"/>
    </xf>
    <xf numFmtId="0" fontId="0" fillId="0" borderId="0" xfId="0" applyAlignment="1">
      <alignment wrapText="1"/>
    </xf>
    <xf numFmtId="0" fontId="0" fillId="3" borderId="18" xfId="0" applyFill="1" applyBorder="1"/>
    <xf numFmtId="0" fontId="0" fillId="3" borderId="21" xfId="0" applyFill="1" applyBorder="1"/>
    <xf numFmtId="0" fontId="0" fillId="0" borderId="22" xfId="0" applyBorder="1"/>
    <xf numFmtId="0" fontId="0" fillId="0" borderId="23" xfId="0" applyBorder="1"/>
    <xf numFmtId="0" fontId="0" fillId="0" borderId="24" xfId="0" applyBorder="1"/>
    <xf numFmtId="0" fontId="0" fillId="0" borderId="18" xfId="0" applyBorder="1"/>
    <xf numFmtId="0" fontId="8" fillId="4" borderId="7" xfId="1" applyFont="1" applyFill="1" applyBorder="1" applyAlignment="1" applyProtection="1">
      <alignment horizontal="left" vertical="center"/>
      <protection locked="0"/>
    </xf>
    <xf numFmtId="0" fontId="0" fillId="4" borderId="3" xfId="0" applyFill="1" applyBorder="1"/>
    <xf numFmtId="0" fontId="0" fillId="0" borderId="0" xfId="0" applyAlignment="1">
      <alignment horizontal="center" vertical="center"/>
    </xf>
    <xf numFmtId="0" fontId="0" fillId="0" borderId="8" xfId="0" applyBorder="1"/>
    <xf numFmtId="0" fontId="0" fillId="2" borderId="7" xfId="0" applyFill="1" applyBorder="1" applyAlignment="1">
      <alignment horizontal="center" vertical="center"/>
    </xf>
    <xf numFmtId="0" fontId="11" fillId="0" borderId="0" xfId="0" applyFont="1"/>
    <xf numFmtId="0" fontId="11" fillId="0" borderId="0" xfId="0" applyFont="1" applyAlignment="1">
      <alignment vertical="center"/>
    </xf>
    <xf numFmtId="0" fontId="12" fillId="0" borderId="0" xfId="0" applyFont="1" applyAlignment="1">
      <alignment vertical="center"/>
    </xf>
    <xf numFmtId="0" fontId="0" fillId="5" borderId="0" xfId="0" applyFill="1" applyAlignment="1">
      <alignment vertical="center"/>
    </xf>
    <xf numFmtId="0" fontId="4" fillId="5" borderId="0" xfId="0" applyFont="1" applyFill="1" applyAlignment="1">
      <alignment vertical="center"/>
    </xf>
    <xf numFmtId="0" fontId="0" fillId="6" borderId="0" xfId="0" applyFill="1" applyAlignment="1">
      <alignment vertical="center"/>
    </xf>
    <xf numFmtId="0" fontId="4" fillId="6" borderId="0" xfId="0" applyFont="1" applyFill="1" applyAlignment="1">
      <alignment vertical="center"/>
    </xf>
    <xf numFmtId="0" fontId="4" fillId="5" borderId="0" xfId="0" applyFont="1" applyFill="1" applyAlignment="1">
      <alignment horizontal="left" vertical="center"/>
    </xf>
    <xf numFmtId="0" fontId="0" fillId="7" borderId="0" xfId="0" applyFill="1"/>
    <xf numFmtId="0" fontId="0" fillId="7" borderId="0" xfId="0" applyFill="1" applyAlignment="1">
      <alignment vertical="center"/>
    </xf>
    <xf numFmtId="0" fontId="0" fillId="8" borderId="25" xfId="0" applyFill="1" applyBorder="1" applyAlignment="1">
      <alignment vertical="center"/>
    </xf>
    <xf numFmtId="0" fontId="0" fillId="8" borderId="26" xfId="0" applyFill="1" applyBorder="1" applyAlignment="1">
      <alignment vertical="center"/>
    </xf>
    <xf numFmtId="0" fontId="0" fillId="0" borderId="26" xfId="0" applyBorder="1" applyAlignment="1">
      <alignment vertical="center"/>
    </xf>
    <xf numFmtId="0" fontId="14" fillId="9" borderId="26" xfId="0" applyFont="1" applyFill="1" applyBorder="1" applyAlignment="1">
      <alignment vertical="center"/>
    </xf>
    <xf numFmtId="0" fontId="13" fillId="10" borderId="26" xfId="0" applyFont="1" applyFill="1" applyBorder="1" applyAlignment="1">
      <alignment vertical="center"/>
    </xf>
    <xf numFmtId="0" fontId="15" fillId="10" borderId="26" xfId="0" applyFont="1" applyFill="1" applyBorder="1" applyAlignment="1">
      <alignment vertical="center"/>
    </xf>
    <xf numFmtId="0" fontId="15" fillId="10" borderId="27" xfId="0" applyFont="1" applyFill="1" applyBorder="1" applyAlignment="1">
      <alignment vertical="center"/>
    </xf>
    <xf numFmtId="0" fontId="11" fillId="0" borderId="0" xfId="0" applyFont="1" applyAlignment="1">
      <alignment horizontal="center"/>
    </xf>
    <xf numFmtId="0" fontId="0" fillId="0" borderId="0" xfId="0" applyAlignment="1">
      <alignment vertical="center"/>
    </xf>
    <xf numFmtId="0" fontId="15" fillId="0" borderId="0" xfId="0" applyFont="1"/>
    <xf numFmtId="0" fontId="0" fillId="11" borderId="28" xfId="0" applyFill="1" applyBorder="1" applyAlignment="1">
      <alignment horizontal="left"/>
    </xf>
    <xf numFmtId="0" fontId="0" fillId="12" borderId="29" xfId="0" applyFill="1" applyBorder="1" applyAlignment="1">
      <alignment horizontal="center"/>
    </xf>
    <xf numFmtId="0" fontId="4" fillId="12" borderId="29" xfId="0" applyFont="1" applyFill="1" applyBorder="1" applyAlignment="1">
      <alignment horizontal="left"/>
    </xf>
    <xf numFmtId="0" fontId="0" fillId="12" borderId="30" xfId="0" applyFill="1" applyBorder="1" applyAlignment="1">
      <alignment horizontal="center"/>
    </xf>
    <xf numFmtId="0" fontId="0" fillId="10" borderId="28" xfId="0" applyFill="1" applyBorder="1" applyAlignment="1">
      <alignment horizontal="center"/>
    </xf>
    <xf numFmtId="0" fontId="0" fillId="10" borderId="30" xfId="0" applyFill="1" applyBorder="1" applyAlignment="1">
      <alignment horizontal="center"/>
    </xf>
    <xf numFmtId="0" fontId="0" fillId="10" borderId="0" xfId="0" applyFill="1" applyAlignment="1">
      <alignment horizontal="center"/>
    </xf>
    <xf numFmtId="0" fontId="4" fillId="13" borderId="31" xfId="0" applyFont="1" applyFill="1" applyBorder="1" applyAlignment="1">
      <alignment horizontal="left"/>
    </xf>
    <xf numFmtId="0" fontId="0" fillId="13" borderId="31" xfId="0" applyFill="1" applyBorder="1" applyAlignment="1">
      <alignment horizontal="center"/>
    </xf>
    <xf numFmtId="0" fontId="16" fillId="14" borderId="31" xfId="0" applyFont="1" applyFill="1" applyBorder="1" applyAlignment="1">
      <alignment horizontal="left"/>
    </xf>
    <xf numFmtId="0" fontId="14" fillId="13" borderId="31" xfId="0" applyFont="1" applyFill="1" applyBorder="1" applyAlignment="1">
      <alignment horizontal="center"/>
    </xf>
    <xf numFmtId="0" fontId="0" fillId="2" borderId="31" xfId="0" applyFill="1" applyBorder="1" applyAlignment="1">
      <alignment horizontal="center"/>
    </xf>
    <xf numFmtId="0" fontId="17" fillId="2" borderId="31" xfId="0" applyFont="1" applyFill="1" applyBorder="1" applyAlignment="1">
      <alignment horizontal="center"/>
    </xf>
    <xf numFmtId="0" fontId="18" fillId="2" borderId="31" xfId="0" applyFont="1" applyFill="1" applyBorder="1" applyAlignment="1">
      <alignment horizontal="center"/>
    </xf>
    <xf numFmtId="0" fontId="11" fillId="14" borderId="0" xfId="0" applyFont="1" applyFill="1"/>
    <xf numFmtId="0" fontId="0" fillId="0" borderId="32" xfId="0" applyBorder="1"/>
    <xf numFmtId="176" fontId="0" fillId="0" borderId="0" xfId="0" applyNumberFormat="1"/>
    <xf numFmtId="176" fontId="0" fillId="14" borderId="33" xfId="0" applyNumberFormat="1" applyFill="1" applyBorder="1"/>
    <xf numFmtId="176" fontId="0" fillId="14" borderId="0" xfId="0" applyNumberFormat="1" applyFill="1"/>
    <xf numFmtId="176" fontId="0" fillId="10" borderId="34" xfId="0" applyNumberFormat="1" applyFill="1" applyBorder="1"/>
    <xf numFmtId="0" fontId="15" fillId="14" borderId="0" xfId="0" applyFont="1" applyFill="1"/>
    <xf numFmtId="0" fontId="19" fillId="0" borderId="0" xfId="0" applyFont="1"/>
    <xf numFmtId="0" fontId="0" fillId="14" borderId="0" xfId="0" applyFill="1"/>
    <xf numFmtId="0" fontId="20" fillId="0" borderId="0" xfId="0" applyFont="1"/>
    <xf numFmtId="177" fontId="0" fillId="14" borderId="0" xfId="0" applyNumberFormat="1" applyFill="1"/>
    <xf numFmtId="0" fontId="19" fillId="14" borderId="0" xfId="0" applyFont="1" applyFill="1"/>
    <xf numFmtId="0" fontId="20" fillId="0" borderId="0" xfId="0" applyFont="1" applyAlignment="1">
      <alignment horizontal="right"/>
    </xf>
    <xf numFmtId="177" fontId="0" fillId="0" borderId="0" xfId="0" applyNumberFormat="1"/>
    <xf numFmtId="176" fontId="15" fillId="0" borderId="0" xfId="0" applyNumberFormat="1" applyFont="1"/>
    <xf numFmtId="178" fontId="0" fillId="0" borderId="0" xfId="0" applyNumberFormat="1"/>
    <xf numFmtId="0" fontId="15" fillId="0" borderId="32" xfId="0" applyFont="1" applyBorder="1"/>
    <xf numFmtId="0" fontId="21" fillId="0" borderId="0" xfId="0" applyFont="1"/>
    <xf numFmtId="0" fontId="22" fillId="0" borderId="0" xfId="0" applyFont="1" applyAlignment="1">
      <alignment horizontal="center"/>
    </xf>
    <xf numFmtId="176" fontId="11" fillId="14" borderId="0" xfId="0" applyNumberFormat="1" applyFont="1" applyFill="1"/>
    <xf numFmtId="0" fontId="15" fillId="0" borderId="35" xfId="0" applyFont="1" applyBorder="1"/>
    <xf numFmtId="0" fontId="15" fillId="0" borderId="36" xfId="0" applyFont="1" applyBorder="1"/>
    <xf numFmtId="176" fontId="11" fillId="14" borderId="37" xfId="0" applyNumberFormat="1" applyFont="1" applyFill="1" applyBorder="1"/>
    <xf numFmtId="176" fontId="0" fillId="14" borderId="38" xfId="0" applyNumberFormat="1" applyFill="1" applyBorder="1"/>
    <xf numFmtId="176" fontId="0" fillId="14" borderId="36" xfId="0" applyNumberFormat="1" applyFill="1" applyBorder="1"/>
    <xf numFmtId="176" fontId="0" fillId="10" borderId="39" xfId="0" applyNumberFormat="1" applyFill="1" applyBorder="1"/>
    <xf numFmtId="176" fontId="0" fillId="0" borderId="33" xfId="0" applyNumberFormat="1" applyBorder="1"/>
    <xf numFmtId="176" fontId="0" fillId="14" borderId="34" xfId="0" applyNumberFormat="1" applyFill="1" applyBorder="1"/>
    <xf numFmtId="176" fontId="0" fillId="10" borderId="33" xfId="0" applyNumberFormat="1" applyFill="1" applyBorder="1"/>
    <xf numFmtId="176" fontId="15" fillId="14" borderId="33" xfId="0" applyNumberFormat="1" applyFont="1" applyFill="1" applyBorder="1"/>
    <xf numFmtId="0" fontId="0" fillId="0" borderId="40" xfId="0" applyBorder="1"/>
    <xf numFmtId="0" fontId="0" fillId="0" borderId="41" xfId="0" applyBorder="1"/>
    <xf numFmtId="176" fontId="11" fillId="14" borderId="41" xfId="0" applyNumberFormat="1" applyFont="1" applyFill="1" applyBorder="1"/>
    <xf numFmtId="176" fontId="0" fillId="14" borderId="42" xfId="0" applyNumberFormat="1" applyFill="1" applyBorder="1"/>
    <xf numFmtId="176" fontId="0" fillId="14" borderId="43" xfId="0" applyNumberFormat="1" applyFill="1" applyBorder="1"/>
    <xf numFmtId="176" fontId="0" fillId="10" borderId="42" xfId="0" applyNumberFormat="1" applyFill="1" applyBorder="1"/>
    <xf numFmtId="0" fontId="0" fillId="0" borderId="44" xfId="0" applyBorder="1"/>
    <xf numFmtId="0" fontId="0" fillId="0" borderId="45" xfId="0" applyBorder="1"/>
    <xf numFmtId="176" fontId="0" fillId="14" borderId="45" xfId="0" applyNumberFormat="1" applyFill="1" applyBorder="1"/>
    <xf numFmtId="176" fontId="0" fillId="14" borderId="46" xfId="0" applyNumberFormat="1" applyFill="1" applyBorder="1"/>
    <xf numFmtId="176" fontId="0" fillId="10" borderId="47" xfId="0" applyNumberFormat="1" applyFill="1" applyBorder="1"/>
    <xf numFmtId="0" fontId="15" fillId="0" borderId="48" xfId="0" applyFont="1" applyBorder="1"/>
    <xf numFmtId="176" fontId="0" fillId="14" borderId="49" xfId="0" applyNumberFormat="1" applyFill="1" applyBorder="1"/>
    <xf numFmtId="176" fontId="0" fillId="10" borderId="50" xfId="0" applyNumberFormat="1" applyFill="1" applyBorder="1"/>
    <xf numFmtId="0" fontId="0" fillId="0" borderId="48" xfId="0" applyBorder="1"/>
    <xf numFmtId="176" fontId="0" fillId="10" borderId="49" xfId="0" applyNumberFormat="1" applyFill="1" applyBorder="1"/>
    <xf numFmtId="176" fontId="0" fillId="14" borderId="50" xfId="0" applyNumberFormat="1" applyFill="1" applyBorder="1"/>
    <xf numFmtId="0" fontId="0" fillId="0" borderId="51" xfId="0" applyBorder="1"/>
    <xf numFmtId="0" fontId="0" fillId="0" borderId="52" xfId="0" applyBorder="1"/>
    <xf numFmtId="176" fontId="0" fillId="14" borderId="52" xfId="0" applyNumberFormat="1" applyFill="1" applyBorder="1"/>
    <xf numFmtId="176" fontId="0" fillId="14" borderId="53" xfId="0" applyNumberFormat="1" applyFill="1" applyBorder="1"/>
    <xf numFmtId="176" fontId="0" fillId="10" borderId="54" xfId="0" applyNumberFormat="1" applyFill="1" applyBorder="1"/>
    <xf numFmtId="0" fontId="0" fillId="0" borderId="55" xfId="0" applyBorder="1"/>
    <xf numFmtId="176" fontId="0" fillId="10" borderId="56" xfId="0" applyNumberFormat="1" applyFill="1" applyBorder="1"/>
    <xf numFmtId="176" fontId="0" fillId="14" borderId="57" xfId="0" applyNumberFormat="1" applyFill="1" applyBorder="1"/>
    <xf numFmtId="176" fontId="0" fillId="10" borderId="58" xfId="0" applyNumberFormat="1" applyFill="1" applyBorder="1"/>
    <xf numFmtId="176" fontId="0" fillId="14" borderId="59" xfId="0" applyNumberFormat="1" applyFill="1" applyBorder="1"/>
    <xf numFmtId="176" fontId="4" fillId="0" borderId="0" xfId="0" applyNumberFormat="1" applyFont="1" applyAlignment="1">
      <alignment vertical="center"/>
    </xf>
    <xf numFmtId="0" fontId="4" fillId="0" borderId="0" xfId="0" applyFont="1"/>
    <xf numFmtId="0" fontId="0" fillId="0" borderId="25" xfId="0" applyBorder="1"/>
    <xf numFmtId="0" fontId="0" fillId="0" borderId="26" xfId="0" applyBorder="1"/>
    <xf numFmtId="176" fontId="0" fillId="14" borderId="26" xfId="0" applyNumberFormat="1" applyFill="1" applyBorder="1"/>
    <xf numFmtId="176" fontId="11" fillId="14" borderId="26" xfId="0" applyNumberFormat="1" applyFont="1" applyFill="1" applyBorder="1" applyAlignment="1">
      <alignment horizontal="right"/>
    </xf>
    <xf numFmtId="176" fontId="0" fillId="0" borderId="60" xfId="0" applyNumberFormat="1" applyBorder="1"/>
    <xf numFmtId="176" fontId="0" fillId="14" borderId="27" xfId="0" applyNumberFormat="1" applyFill="1" applyBorder="1"/>
    <xf numFmtId="176" fontId="0" fillId="10" borderId="26" xfId="0" applyNumberFormat="1" applyFill="1" applyBorder="1"/>
    <xf numFmtId="0" fontId="4" fillId="0" borderId="0" xfId="0" applyFont="1" applyAlignment="1">
      <alignment vertical="center"/>
    </xf>
    <xf numFmtId="0" fontId="4" fillId="0" borderId="0" xfId="0" applyFont="1" applyAlignment="1">
      <alignment horizontal="right"/>
    </xf>
    <xf numFmtId="0" fontId="11" fillId="0" borderId="52" xfId="0" applyFont="1" applyBorder="1"/>
    <xf numFmtId="0" fontId="19" fillId="0" borderId="52" xfId="0" applyFont="1" applyBorder="1"/>
    <xf numFmtId="0" fontId="15" fillId="14" borderId="52" xfId="0" applyFont="1" applyFill="1" applyBorder="1"/>
    <xf numFmtId="0" fontId="24" fillId="0" borderId="0" xfId="0" applyFont="1"/>
    <xf numFmtId="0" fontId="13" fillId="15" borderId="0" xfId="0" applyFont="1" applyFill="1"/>
    <xf numFmtId="0" fontId="0" fillId="15" borderId="0" xfId="0" applyFill="1"/>
    <xf numFmtId="0" fontId="0" fillId="15" borderId="61" xfId="0" applyFill="1" applyBorder="1"/>
    <xf numFmtId="0" fontId="15" fillId="15" borderId="0" xfId="0" applyFont="1" applyFill="1" applyAlignment="1">
      <alignment horizontal="center"/>
    </xf>
    <xf numFmtId="0" fontId="15" fillId="15" borderId="0" xfId="0" applyFont="1" applyFill="1"/>
    <xf numFmtId="0" fontId="16" fillId="14" borderId="0" xfId="0" applyFont="1" applyFill="1"/>
    <xf numFmtId="0" fontId="0" fillId="16" borderId="0" xfId="0" applyFill="1" applyAlignment="1">
      <alignment horizontal="center"/>
    </xf>
    <xf numFmtId="0" fontId="16" fillId="14" borderId="0" xfId="0" applyFont="1" applyFill="1" applyAlignment="1">
      <alignment horizontal="center"/>
    </xf>
    <xf numFmtId="179" fontId="0" fillId="0" borderId="0" xfId="0" applyNumberFormat="1"/>
    <xf numFmtId="3" fontId="0" fillId="0" borderId="0" xfId="0" applyNumberFormat="1"/>
    <xf numFmtId="0" fontId="4" fillId="0" borderId="62" xfId="0" applyFont="1" applyBorder="1"/>
    <xf numFmtId="0" fontId="7" fillId="0" borderId="0" xfId="0" applyFont="1"/>
    <xf numFmtId="0" fontId="7" fillId="0" borderId="0" xfId="0" applyFont="1" applyAlignment="1">
      <alignment horizontal="center" vertical="center"/>
    </xf>
    <xf numFmtId="0" fontId="26" fillId="0" borderId="0" xfId="0" applyFont="1" applyAlignment="1">
      <alignment horizontal="left" vertical="center"/>
    </xf>
    <xf numFmtId="0" fontId="7" fillId="0" borderId="63" xfId="0" applyFont="1" applyBorder="1" applyAlignment="1">
      <alignment vertical="center" shrinkToFit="1"/>
    </xf>
    <xf numFmtId="0" fontId="7" fillId="0" borderId="65" xfId="0" applyFont="1" applyBorder="1" applyAlignment="1">
      <alignment vertical="center" shrinkToFit="1"/>
    </xf>
    <xf numFmtId="0" fontId="29" fillId="0" borderId="67" xfId="0" applyFont="1" applyBorder="1" applyAlignment="1">
      <alignment horizontal="center" vertical="center" wrapText="1"/>
    </xf>
    <xf numFmtId="0" fontId="9" fillId="0" borderId="0" xfId="0" applyFont="1" applyAlignment="1">
      <alignment horizontal="center" vertical="center"/>
    </xf>
    <xf numFmtId="0" fontId="7" fillId="0" borderId="8" xfId="0" applyFont="1" applyBorder="1" applyAlignment="1">
      <alignment vertical="center" shrinkToFit="1"/>
    </xf>
    <xf numFmtId="0" fontId="7" fillId="0" borderId="3" xfId="0" applyFont="1" applyBorder="1" applyAlignment="1">
      <alignment vertical="center" shrinkToFit="1"/>
    </xf>
    <xf numFmtId="0" fontId="29" fillId="0" borderId="1" xfId="0" applyFont="1" applyBorder="1" applyAlignment="1">
      <alignment horizontal="center" vertical="center" wrapText="1"/>
    </xf>
    <xf numFmtId="0" fontId="7" fillId="0" borderId="71" xfId="0" applyFont="1" applyBorder="1" applyAlignment="1">
      <alignment vertical="center" shrinkToFit="1"/>
    </xf>
    <xf numFmtId="0" fontId="7" fillId="0" borderId="73" xfId="0" applyFont="1" applyBorder="1" applyAlignment="1">
      <alignment horizontal="center" vertical="center" shrinkToFit="1"/>
    </xf>
    <xf numFmtId="0" fontId="29" fillId="0" borderId="75" xfId="0" applyFont="1" applyBorder="1" applyAlignment="1">
      <alignment horizontal="center" vertical="center" wrapText="1"/>
    </xf>
    <xf numFmtId="0" fontId="7" fillId="0" borderId="68" xfId="0" applyFont="1" applyBorder="1" applyAlignment="1">
      <alignment horizontal="center" vertical="center"/>
    </xf>
    <xf numFmtId="3" fontId="7" fillId="0" borderId="68" xfId="0" applyNumberFormat="1" applyFont="1" applyBorder="1" applyAlignment="1">
      <alignment horizontal="center" vertical="center"/>
    </xf>
    <xf numFmtId="3" fontId="7" fillId="0" borderId="79" xfId="0" applyNumberFormat="1" applyFont="1" applyBorder="1" applyAlignment="1">
      <alignment horizontal="center" vertical="center"/>
    </xf>
    <xf numFmtId="0" fontId="7" fillId="0" borderId="69" xfId="0" applyFont="1" applyBorder="1" applyAlignment="1">
      <alignment horizontal="center" vertical="center"/>
    </xf>
    <xf numFmtId="3" fontId="7" fillId="0" borderId="70" xfId="0" applyNumberFormat="1" applyFont="1" applyBorder="1"/>
    <xf numFmtId="0" fontId="7" fillId="0" borderId="82" xfId="0" applyFont="1" applyBorder="1" applyAlignment="1">
      <alignment horizontal="center" vertical="center"/>
    </xf>
    <xf numFmtId="0" fontId="7" fillId="0" borderId="10" xfId="0" applyFont="1" applyBorder="1" applyAlignment="1">
      <alignment horizontal="center" vertical="center"/>
    </xf>
    <xf numFmtId="0" fontId="7" fillId="0" borderId="86" xfId="0" applyFont="1" applyBorder="1" applyAlignment="1">
      <alignment horizontal="center" vertical="center"/>
    </xf>
    <xf numFmtId="0" fontId="7" fillId="0" borderId="21" xfId="0" applyFont="1" applyBorder="1" applyAlignment="1">
      <alignment horizontal="center" vertical="center"/>
    </xf>
    <xf numFmtId="3" fontId="7" fillId="0" borderId="87" xfId="0" applyNumberFormat="1" applyFont="1" applyBorder="1"/>
    <xf numFmtId="0" fontId="31" fillId="0" borderId="69" xfId="0" applyFont="1" applyBorder="1" applyAlignment="1">
      <alignment horizontal="center" vertical="center"/>
    </xf>
    <xf numFmtId="0" fontId="7" fillId="0" borderId="88" xfId="0" applyFont="1" applyBorder="1" applyAlignment="1">
      <alignment horizontal="center" vertical="center"/>
    </xf>
    <xf numFmtId="0" fontId="7" fillId="0" borderId="74" xfId="0" applyFont="1" applyBorder="1" applyAlignment="1">
      <alignment horizontal="center" vertical="center"/>
    </xf>
    <xf numFmtId="3" fontId="7" fillId="0" borderId="76" xfId="0" applyNumberFormat="1" applyFont="1" applyBorder="1"/>
    <xf numFmtId="0" fontId="7" fillId="0" borderId="64" xfId="0" applyFont="1" applyBorder="1" applyAlignment="1">
      <alignment horizontal="center" vertical="center"/>
    </xf>
    <xf numFmtId="3" fontId="7" fillId="0" borderId="68" xfId="0" applyNumberFormat="1" applyFont="1" applyBorder="1"/>
    <xf numFmtId="0" fontId="0" fillId="0" borderId="88" xfId="0" applyBorder="1" applyAlignment="1">
      <alignment horizontal="center" vertical="center"/>
    </xf>
    <xf numFmtId="3" fontId="7" fillId="0" borderId="89" xfId="0" applyNumberFormat="1" applyFont="1" applyBorder="1"/>
    <xf numFmtId="3" fontId="7" fillId="0" borderId="83" xfId="0" applyNumberFormat="1" applyFont="1" applyBorder="1"/>
    <xf numFmtId="0" fontId="7" fillId="0" borderId="66" xfId="0" applyFont="1" applyBorder="1" applyAlignment="1">
      <alignment horizontal="center" vertical="center"/>
    </xf>
    <xf numFmtId="3" fontId="7" fillId="0" borderId="0" xfId="0" applyNumberFormat="1" applyFont="1"/>
    <xf numFmtId="0" fontId="7" fillId="0" borderId="69" xfId="0" applyFont="1" applyBorder="1" applyAlignment="1">
      <alignment horizontal="center" vertical="center" shrinkToFit="1"/>
    </xf>
    <xf numFmtId="3" fontId="7" fillId="0" borderId="91" xfId="0" applyNumberFormat="1" applyFont="1" applyBorder="1"/>
    <xf numFmtId="0" fontId="7" fillId="0" borderId="9" xfId="0" applyFont="1" applyBorder="1" applyAlignment="1">
      <alignment horizontal="center" vertical="center"/>
    </xf>
    <xf numFmtId="0" fontId="7" fillId="0" borderId="88" xfId="0" applyFont="1" applyBorder="1" applyAlignment="1">
      <alignment horizontal="center" vertical="center" shrinkToFit="1"/>
    </xf>
    <xf numFmtId="0" fontId="7" fillId="0" borderId="92" xfId="0" applyFont="1" applyBorder="1" applyAlignment="1">
      <alignment horizontal="center" vertical="center"/>
    </xf>
    <xf numFmtId="0" fontId="7" fillId="0" borderId="93" xfId="0" applyFont="1" applyBorder="1" applyAlignment="1">
      <alignment horizontal="center" vertical="center"/>
    </xf>
    <xf numFmtId="0" fontId="7" fillId="0" borderId="93" xfId="0" applyFont="1" applyBorder="1" applyAlignment="1">
      <alignment horizontal="center" vertical="center" shrinkToFit="1"/>
    </xf>
    <xf numFmtId="3" fontId="7" fillId="0" borderId="93" xfId="0" applyNumberFormat="1" applyFont="1" applyBorder="1"/>
    <xf numFmtId="0" fontId="7" fillId="0" borderId="71" xfId="0" applyFont="1" applyBorder="1" applyAlignment="1">
      <alignment horizontal="center" vertical="top"/>
    </xf>
    <xf numFmtId="0" fontId="7" fillId="0" borderId="72" xfId="0" applyFont="1" applyBorder="1" applyAlignment="1">
      <alignment horizontal="center" vertical="center"/>
    </xf>
    <xf numFmtId="0" fontId="7" fillId="0" borderId="9" xfId="0" applyFont="1" applyBorder="1" applyAlignment="1">
      <alignment horizontal="center" vertical="top"/>
    </xf>
    <xf numFmtId="0" fontId="7" fillId="0" borderId="0" xfId="0" applyFont="1" applyAlignment="1">
      <alignment horizontal="center" vertical="top"/>
    </xf>
    <xf numFmtId="0" fontId="29" fillId="0" borderId="1" xfId="0" applyFont="1" applyBorder="1" applyAlignment="1">
      <alignment horizontal="left" vertical="center"/>
    </xf>
    <xf numFmtId="0" fontId="7" fillId="0" borderId="3" xfId="0" applyFont="1" applyBorder="1" applyAlignment="1">
      <alignment horizontal="center" vertical="center"/>
    </xf>
    <xf numFmtId="3" fontId="7" fillId="0" borderId="3" xfId="0" applyNumberFormat="1" applyFont="1" applyBorder="1"/>
    <xf numFmtId="0" fontId="7" fillId="0" borderId="1" xfId="0" applyFont="1" applyBorder="1" applyAlignment="1">
      <alignment horizontal="center" vertical="center"/>
    </xf>
    <xf numFmtId="0" fontId="7" fillId="0" borderId="94" xfId="0" applyFont="1" applyBorder="1" applyAlignment="1">
      <alignment horizontal="center" vertical="center"/>
    </xf>
    <xf numFmtId="0" fontId="9" fillId="0" borderId="0" xfId="1" applyBorder="1" applyAlignment="1" applyProtection="1">
      <alignment horizontal="center" vertical="center"/>
    </xf>
    <xf numFmtId="0" fontId="31" fillId="0" borderId="0" xfId="0" applyFont="1"/>
    <xf numFmtId="3" fontId="7" fillId="0" borderId="69" xfId="0" applyNumberFormat="1" applyFont="1" applyBorder="1"/>
    <xf numFmtId="0" fontId="15" fillId="0" borderId="94" xfId="0" applyFont="1" applyBorder="1" applyAlignment="1">
      <alignment horizontal="center" vertical="center"/>
    </xf>
    <xf numFmtId="0" fontId="0" fillId="0" borderId="94" xfId="0" applyBorder="1" applyAlignment="1">
      <alignment horizontal="center" vertical="center"/>
    </xf>
    <xf numFmtId="0" fontId="0" fillId="0" borderId="94" xfId="0" applyBorder="1"/>
    <xf numFmtId="0" fontId="34" fillId="0" borderId="94" xfId="0" applyFont="1" applyBorder="1" applyAlignment="1">
      <alignment horizontal="center" vertical="center"/>
    </xf>
    <xf numFmtId="0" fontId="34" fillId="0" borderId="94" xfId="0" applyFont="1" applyBorder="1" applyAlignment="1">
      <alignment shrinkToFit="1"/>
    </xf>
    <xf numFmtId="0" fontId="15" fillId="0" borderId="69" xfId="0" applyFont="1" applyBorder="1" applyAlignment="1">
      <alignment horizontal="center" vertical="center" shrinkToFit="1"/>
    </xf>
    <xf numFmtId="3" fontId="34" fillId="0" borderId="69" xfId="0" applyNumberFormat="1" applyFont="1" applyBorder="1"/>
    <xf numFmtId="0" fontId="7" fillId="0" borderId="94" xfId="0" applyFont="1" applyBorder="1" applyAlignment="1">
      <alignment horizontal="center" vertical="center" shrinkToFit="1"/>
    </xf>
    <xf numFmtId="0" fontId="36" fillId="0" borderId="0" xfId="0" applyFont="1" applyAlignment="1">
      <alignment horizontal="center"/>
    </xf>
    <xf numFmtId="0" fontId="37" fillId="17" borderId="95" xfId="0" applyFont="1" applyFill="1" applyBorder="1" applyAlignment="1">
      <alignment vertical="center"/>
    </xf>
    <xf numFmtId="0" fontId="37" fillId="17" borderId="96" xfId="0" applyFont="1" applyFill="1" applyBorder="1" applyAlignment="1">
      <alignment horizontal="center" vertical="center"/>
    </xf>
    <xf numFmtId="0" fontId="39" fillId="17" borderId="96" xfId="0" applyFont="1" applyFill="1" applyBorder="1" applyAlignment="1">
      <alignment horizontal="center" vertical="center" wrapText="1"/>
    </xf>
    <xf numFmtId="0" fontId="38" fillId="17" borderId="96" xfId="0" applyFont="1" applyFill="1" applyBorder="1" applyAlignment="1">
      <alignment horizontal="center" vertical="center" wrapText="1"/>
    </xf>
    <xf numFmtId="0" fontId="38" fillId="17" borderId="97" xfId="0" applyFont="1" applyFill="1" applyBorder="1" applyAlignment="1">
      <alignment horizontal="center" vertical="center"/>
    </xf>
    <xf numFmtId="0" fontId="4" fillId="0" borderId="0" xfId="0" applyFont="1" applyAlignment="1">
      <alignment horizontal="center" vertical="center" wrapText="1"/>
    </xf>
    <xf numFmtId="0" fontId="37" fillId="17" borderId="100" xfId="0" applyFont="1" applyFill="1" applyBorder="1" applyAlignment="1">
      <alignment vertical="center"/>
    </xf>
    <xf numFmtId="0" fontId="37" fillId="17" borderId="101" xfId="0" applyFont="1" applyFill="1" applyBorder="1" applyAlignment="1">
      <alignment horizontal="center" vertical="center"/>
    </xf>
    <xf numFmtId="0" fontId="40" fillId="17" borderId="101" xfId="0" applyFont="1" applyFill="1" applyBorder="1" applyAlignment="1">
      <alignment horizontal="center" vertical="center"/>
    </xf>
    <xf numFmtId="0" fontId="41" fillId="17" borderId="101" xfId="0" applyFont="1" applyFill="1" applyBorder="1" applyAlignment="1">
      <alignment horizontal="center" vertical="center" wrapText="1"/>
    </xf>
    <xf numFmtId="0" fontId="38" fillId="17" borderId="101" xfId="0" applyFont="1" applyFill="1" applyBorder="1" applyAlignment="1">
      <alignment horizontal="center" vertical="center" wrapText="1"/>
    </xf>
    <xf numFmtId="0" fontId="38" fillId="17" borderId="102" xfId="0" applyFont="1" applyFill="1" applyBorder="1" applyAlignment="1">
      <alignment horizontal="center" vertical="center"/>
    </xf>
    <xf numFmtId="0" fontId="42" fillId="0" borderId="0" xfId="0" applyFont="1" applyAlignment="1">
      <alignment horizontal="right"/>
    </xf>
    <xf numFmtId="0" fontId="0" fillId="0" borderId="103" xfId="0" applyBorder="1"/>
    <xf numFmtId="177" fontId="4" fillId="0" borderId="104" xfId="0" applyNumberFormat="1" applyFont="1" applyBorder="1"/>
    <xf numFmtId="180" fontId="0" fillId="0" borderId="104" xfId="2" applyFont="1" applyBorder="1" applyProtection="1"/>
    <xf numFmtId="181" fontId="4" fillId="0" borderId="104" xfId="0" applyNumberFormat="1" applyFont="1" applyBorder="1"/>
    <xf numFmtId="0" fontId="4" fillId="0" borderId="104" xfId="0" applyFont="1" applyBorder="1" applyAlignment="1">
      <alignment horizontal="center"/>
    </xf>
    <xf numFmtId="180" fontId="0" fillId="0" borderId="105" xfId="2" applyFont="1" applyBorder="1" applyProtection="1"/>
    <xf numFmtId="0" fontId="0" fillId="0" borderId="106" xfId="0" applyBorder="1"/>
    <xf numFmtId="0" fontId="0" fillId="0" borderId="107" xfId="0" applyBorder="1" applyAlignment="1">
      <alignment horizontal="right"/>
    </xf>
    <xf numFmtId="0" fontId="0" fillId="0" borderId="108" xfId="0" applyBorder="1"/>
    <xf numFmtId="180" fontId="0" fillId="0" borderId="108" xfId="2" applyFont="1" applyBorder="1" applyProtection="1"/>
    <xf numFmtId="182" fontId="0" fillId="0" borderId="108" xfId="0" applyNumberFormat="1" applyBorder="1"/>
    <xf numFmtId="183" fontId="0" fillId="0" borderId="108" xfId="0" applyNumberFormat="1" applyBorder="1"/>
    <xf numFmtId="180" fontId="43" fillId="0" borderId="109" xfId="2" applyBorder="1" applyProtection="1"/>
    <xf numFmtId="0" fontId="0" fillId="0" borderId="110" xfId="0" applyBorder="1"/>
    <xf numFmtId="0" fontId="0" fillId="19" borderId="103" xfId="0" applyFill="1" applyBorder="1"/>
    <xf numFmtId="0" fontId="4" fillId="19" borderId="104" xfId="0" applyFont="1" applyFill="1" applyBorder="1"/>
    <xf numFmtId="180" fontId="0" fillId="19" borderId="104" xfId="2" applyFont="1" applyFill="1" applyBorder="1" applyProtection="1"/>
    <xf numFmtId="181" fontId="4" fillId="19" borderId="104" xfId="0" applyNumberFormat="1" applyFont="1" applyFill="1" applyBorder="1"/>
    <xf numFmtId="0" fontId="4" fillId="19" borderId="104" xfId="0" applyFont="1" applyFill="1" applyBorder="1" applyAlignment="1">
      <alignment horizontal="center"/>
    </xf>
    <xf numFmtId="180" fontId="0" fillId="19" borderId="105" xfId="2" applyFont="1" applyFill="1" applyBorder="1" applyProtection="1"/>
    <xf numFmtId="0" fontId="0" fillId="19" borderId="106" xfId="0" applyFill="1" applyBorder="1"/>
    <xf numFmtId="0" fontId="0" fillId="19" borderId="107" xfId="0" applyFill="1" applyBorder="1" applyAlignment="1">
      <alignment horizontal="right"/>
    </xf>
    <xf numFmtId="0" fontId="0" fillId="19" borderId="108" xfId="0" applyFill="1" applyBorder="1"/>
    <xf numFmtId="180" fontId="0" fillId="19" borderId="108" xfId="2" applyFont="1" applyFill="1" applyBorder="1" applyProtection="1"/>
    <xf numFmtId="182" fontId="0" fillId="19" borderId="108" xfId="0" applyNumberFormat="1" applyFill="1" applyBorder="1"/>
    <xf numFmtId="183" fontId="0" fillId="19" borderId="108" xfId="0" applyNumberFormat="1" applyFill="1" applyBorder="1"/>
    <xf numFmtId="180" fontId="43" fillId="19" borderId="109" xfId="2" applyFill="1" applyBorder="1" applyProtection="1"/>
    <xf numFmtId="0" fontId="0" fillId="19" borderId="110" xfId="0" applyFill="1" applyBorder="1"/>
    <xf numFmtId="180" fontId="0" fillId="0" borderId="0" xfId="2" applyFont="1" applyBorder="1" applyProtection="1"/>
    <xf numFmtId="0" fontId="37" fillId="17" borderId="103" xfId="0" applyFont="1" applyFill="1" applyBorder="1" applyAlignment="1">
      <alignment horizontal="center"/>
    </xf>
    <xf numFmtId="0" fontId="0" fillId="0" borderId="104" xfId="0" applyBorder="1"/>
    <xf numFmtId="180" fontId="43" fillId="18" borderId="104" xfId="2" applyFill="1" applyBorder="1" applyProtection="1"/>
    <xf numFmtId="0" fontId="0" fillId="0" borderId="111" xfId="0" applyBorder="1"/>
    <xf numFmtId="0" fontId="37" fillId="17" borderId="112" xfId="0" applyFont="1" applyFill="1" applyBorder="1" applyAlignment="1">
      <alignment horizontal="center"/>
    </xf>
    <xf numFmtId="0" fontId="0" fillId="0" borderId="113" xfId="0" applyBorder="1"/>
    <xf numFmtId="180" fontId="43" fillId="18" borderId="113" xfId="2" applyFill="1" applyBorder="1" applyProtection="1"/>
    <xf numFmtId="0" fontId="0" fillId="0" borderId="114" xfId="0" applyBorder="1"/>
    <xf numFmtId="0" fontId="37" fillId="17" borderId="107" xfId="0" applyFont="1" applyFill="1" applyBorder="1" applyAlignment="1">
      <alignment horizontal="center"/>
    </xf>
    <xf numFmtId="180" fontId="43" fillId="18" borderId="108" xfId="2" applyFill="1" applyBorder="1" applyProtection="1"/>
    <xf numFmtId="0" fontId="0" fillId="0" borderId="115" xfId="0" applyBorder="1"/>
    <xf numFmtId="0" fontId="42" fillId="0" borderId="0" xfId="0" applyFont="1"/>
    <xf numFmtId="0" fontId="2" fillId="20" borderId="0" xfId="0" applyFont="1" applyFill="1" applyAlignment="1">
      <alignment horizontal="center"/>
    </xf>
    <xf numFmtId="0" fontId="44" fillId="20" borderId="0" xfId="0" applyFont="1" applyFill="1" applyAlignment="1">
      <alignment horizontal="left" vertical="center"/>
    </xf>
    <xf numFmtId="0" fontId="0" fillId="20" borderId="0" xfId="0" applyFill="1" applyAlignment="1">
      <alignment horizontal="center"/>
    </xf>
    <xf numFmtId="0" fontId="2" fillId="20" borderId="0" xfId="0" applyFont="1" applyFill="1" applyAlignment="1">
      <alignment horizontal="center" vertical="center"/>
    </xf>
    <xf numFmtId="0" fontId="9" fillId="20" borderId="0" xfId="1" applyFill="1" applyBorder="1" applyAlignment="1" applyProtection="1">
      <alignment horizontal="center" vertical="center"/>
    </xf>
    <xf numFmtId="0" fontId="0" fillId="0" borderId="69" xfId="0" applyBorder="1" applyAlignment="1">
      <alignment horizontal="center"/>
    </xf>
    <xf numFmtId="0" fontId="13" fillId="0" borderId="117" xfId="0" applyFont="1" applyBorder="1" applyAlignment="1">
      <alignment horizontal="center"/>
    </xf>
    <xf numFmtId="0" fontId="0" fillId="0" borderId="105" xfId="0" applyBorder="1" applyAlignment="1">
      <alignment horizontal="center"/>
    </xf>
    <xf numFmtId="0" fontId="0" fillId="0" borderId="106" xfId="0" applyBorder="1" applyAlignment="1">
      <alignment horizontal="center"/>
    </xf>
    <xf numFmtId="0" fontId="0" fillId="0" borderId="13" xfId="0" applyBorder="1" applyAlignment="1">
      <alignment horizontal="center"/>
    </xf>
    <xf numFmtId="0" fontId="47" fillId="0" borderId="117" xfId="0" applyFont="1" applyBorder="1" applyAlignment="1">
      <alignment horizontal="left"/>
    </xf>
    <xf numFmtId="0" fontId="0" fillId="0" borderId="118" xfId="0" applyBorder="1" applyAlignment="1">
      <alignment horizontal="center"/>
    </xf>
    <xf numFmtId="0" fontId="0" fillId="0" borderId="119" xfId="0" applyBorder="1" applyAlignment="1">
      <alignment horizontal="center"/>
    </xf>
    <xf numFmtId="0" fontId="0" fillId="0" borderId="120" xfId="0" applyBorder="1" applyAlignment="1">
      <alignment horizontal="center"/>
    </xf>
    <xf numFmtId="0" fontId="0" fillId="0" borderId="121" xfId="0" applyBorder="1" applyAlignment="1">
      <alignment horizontal="center"/>
    </xf>
    <xf numFmtId="0" fontId="0" fillId="0" borderId="1" xfId="0" applyBorder="1" applyAlignment="1">
      <alignment horizontal="right" vertical="center" textRotation="255"/>
    </xf>
    <xf numFmtId="0" fontId="0" fillId="0" borderId="2" xfId="0" applyBorder="1"/>
    <xf numFmtId="38" fontId="48" fillId="0" borderId="103" xfId="0" applyNumberFormat="1" applyFont="1" applyBorder="1" applyAlignment="1">
      <alignment horizontal="center"/>
    </xf>
    <xf numFmtId="38" fontId="49" fillId="0" borderId="104" xfId="0" applyNumberFormat="1" applyFont="1" applyBorder="1" applyAlignment="1">
      <alignment horizontal="center"/>
    </xf>
    <xf numFmtId="38" fontId="49" fillId="0" borderId="122" xfId="0" applyNumberFormat="1" applyFont="1" applyBorder="1" applyAlignment="1">
      <alignment horizontal="center"/>
    </xf>
    <xf numFmtId="38" fontId="49" fillId="0" borderId="111" xfId="0" applyNumberFormat="1" applyFont="1" applyBorder="1" applyAlignment="1">
      <alignment horizontal="center"/>
    </xf>
    <xf numFmtId="38" fontId="0" fillId="0" borderId="123" xfId="0" applyNumberFormat="1" applyBorder="1"/>
    <xf numFmtId="38" fontId="0" fillId="0" borderId="103" xfId="0" applyNumberFormat="1" applyBorder="1" applyAlignment="1">
      <alignment horizontal="center"/>
    </xf>
    <xf numFmtId="38" fontId="49" fillId="0" borderId="124" xfId="0" applyNumberFormat="1" applyFont="1" applyBorder="1" applyAlignment="1">
      <alignment horizontal="center"/>
    </xf>
    <xf numFmtId="38" fontId="49" fillId="0" borderId="125" xfId="0" applyNumberFormat="1" applyFont="1" applyBorder="1" applyAlignment="1">
      <alignment horizontal="center"/>
    </xf>
    <xf numFmtId="38" fontId="0" fillId="0" borderId="21" xfId="0" applyNumberFormat="1" applyBorder="1"/>
    <xf numFmtId="0" fontId="0" fillId="0" borderId="22" xfId="0" applyBorder="1" applyAlignment="1">
      <alignment horizontal="right" vertical="center" textRotation="255"/>
    </xf>
    <xf numFmtId="38" fontId="0" fillId="0" borderId="126" xfId="0" applyNumberFormat="1" applyBorder="1" applyAlignment="1">
      <alignment horizontal="right"/>
    </xf>
    <xf numFmtId="38" fontId="49" fillId="0" borderId="109" xfId="0" applyNumberFormat="1" applyFont="1" applyBorder="1" applyAlignment="1">
      <alignment horizontal="center"/>
    </xf>
    <xf numFmtId="38" fontId="49" fillId="0" borderId="121" xfId="0" applyNumberFormat="1" applyFont="1" applyBorder="1" applyAlignment="1">
      <alignment horizontal="center"/>
    </xf>
    <xf numFmtId="38" fontId="49" fillId="0" borderId="110" xfId="0" applyNumberFormat="1" applyFont="1" applyBorder="1" applyAlignment="1">
      <alignment horizontal="center"/>
    </xf>
    <xf numFmtId="38" fontId="0" fillId="0" borderId="24" xfId="0" applyNumberFormat="1" applyBorder="1"/>
    <xf numFmtId="38" fontId="0" fillId="0" borderId="126" xfId="0" applyNumberFormat="1" applyBorder="1" applyAlignment="1">
      <alignment horizontal="center"/>
    </xf>
    <xf numFmtId="0" fontId="0" fillId="0" borderId="125" xfId="0" applyBorder="1"/>
    <xf numFmtId="38" fontId="0" fillId="0" borderId="127" xfId="0" applyNumberFormat="1" applyBorder="1"/>
    <xf numFmtId="38" fontId="49" fillId="0" borderId="128" xfId="0" applyNumberFormat="1" applyFont="1" applyBorder="1" applyAlignment="1">
      <alignment horizontal="center"/>
    </xf>
    <xf numFmtId="38" fontId="49" fillId="0" borderId="129" xfId="0" applyNumberFormat="1" applyFont="1" applyBorder="1" applyAlignment="1">
      <alignment horizontal="center"/>
    </xf>
    <xf numFmtId="38" fontId="0" fillId="0" borderId="130" xfId="0" applyNumberFormat="1" applyBorder="1" applyAlignment="1">
      <alignment horizontal="center"/>
    </xf>
    <xf numFmtId="38" fontId="49" fillId="0" borderId="131" xfId="0" applyNumberFormat="1" applyFont="1" applyBorder="1" applyAlignment="1">
      <alignment horizontal="center"/>
    </xf>
    <xf numFmtId="38" fontId="49" fillId="0" borderId="132" xfId="0" applyNumberFormat="1" applyFont="1" applyBorder="1" applyAlignment="1">
      <alignment horizontal="center"/>
    </xf>
    <xf numFmtId="0" fontId="0" fillId="0" borderId="132" xfId="0" applyBorder="1"/>
    <xf numFmtId="38" fontId="49" fillId="0" borderId="113" xfId="0" applyNumberFormat="1" applyFont="1" applyBorder="1" applyAlignment="1">
      <alignment horizontal="right"/>
    </xf>
    <xf numFmtId="38" fontId="0" fillId="0" borderId="133" xfId="0" applyNumberFormat="1" applyBorder="1" applyAlignment="1">
      <alignment horizontal="center"/>
    </xf>
    <xf numFmtId="38" fontId="0" fillId="0" borderId="112" xfId="0" applyNumberFormat="1" applyBorder="1"/>
    <xf numFmtId="38" fontId="49" fillId="0" borderId="114" xfId="0" applyNumberFormat="1" applyFont="1" applyBorder="1" applyAlignment="1">
      <alignment horizontal="center"/>
    </xf>
    <xf numFmtId="0" fontId="50" fillId="0" borderId="113" xfId="0" applyFont="1" applyBorder="1" applyAlignment="1">
      <alignment horizontal="center"/>
    </xf>
    <xf numFmtId="0" fontId="0" fillId="0" borderId="134" xfId="0" applyBorder="1" applyAlignment="1">
      <alignment horizontal="right"/>
    </xf>
    <xf numFmtId="38" fontId="0" fillId="0" borderId="135" xfId="0" applyNumberFormat="1" applyBorder="1"/>
    <xf numFmtId="38" fontId="49" fillId="0" borderId="108" xfId="0" applyNumberFormat="1" applyFont="1" applyBorder="1"/>
    <xf numFmtId="38" fontId="49" fillId="0" borderId="136" xfId="0" applyNumberFormat="1" applyFont="1" applyBorder="1"/>
    <xf numFmtId="38" fontId="0" fillId="0" borderId="136" xfId="0" applyNumberFormat="1" applyBorder="1"/>
    <xf numFmtId="38" fontId="0" fillId="0" borderId="107" xfId="0" applyNumberFormat="1" applyBorder="1"/>
    <xf numFmtId="38" fontId="49" fillId="0" borderId="134" xfId="0" applyNumberFormat="1" applyFont="1" applyBorder="1"/>
    <xf numFmtId="38" fontId="49" fillId="0" borderId="115" xfId="0" applyNumberFormat="1" applyFont="1" applyBorder="1"/>
    <xf numFmtId="0" fontId="0" fillId="0" borderId="137" xfId="0" applyBorder="1" applyAlignment="1">
      <alignment horizontal="right" vertical="center" textRotation="255"/>
    </xf>
    <xf numFmtId="0" fontId="0" fillId="0" borderId="118" xfId="0" applyBorder="1" applyAlignment="1">
      <alignment horizontal="left"/>
    </xf>
    <xf numFmtId="38" fontId="0" fillId="0" borderId="15" xfId="0" applyNumberFormat="1" applyBorder="1"/>
    <xf numFmtId="38" fontId="49" fillId="0" borderId="119" xfId="0" applyNumberFormat="1" applyFont="1" applyBorder="1"/>
    <xf numFmtId="38" fontId="49" fillId="0" borderId="118" xfId="0" applyNumberFormat="1" applyFont="1" applyBorder="1"/>
    <xf numFmtId="38" fontId="49" fillId="0" borderId="106" xfId="0" applyNumberFormat="1" applyFont="1" applyBorder="1"/>
    <xf numFmtId="38" fontId="0" fillId="0" borderId="17" xfId="0" applyNumberFormat="1" applyBorder="1"/>
    <xf numFmtId="38" fontId="0" fillId="0" borderId="137" xfId="0" applyNumberFormat="1" applyBorder="1"/>
    <xf numFmtId="38" fontId="49" fillId="0" borderId="138" xfId="0" applyNumberFormat="1" applyFont="1" applyBorder="1"/>
    <xf numFmtId="0" fontId="0" fillId="0" borderId="132" xfId="0" applyBorder="1" applyAlignment="1">
      <alignment horizontal="left"/>
    </xf>
    <xf numFmtId="38" fontId="0" fillId="0" borderId="139" xfId="0" applyNumberFormat="1" applyBorder="1"/>
    <xf numFmtId="38" fontId="49" fillId="0" borderId="113" xfId="0" applyNumberFormat="1" applyFont="1" applyBorder="1"/>
    <xf numFmtId="38" fontId="49" fillId="0" borderId="132" xfId="0" applyNumberFormat="1" applyFont="1" applyBorder="1"/>
    <xf numFmtId="38" fontId="49" fillId="0" borderId="114" xfId="0" applyNumberFormat="1" applyFont="1" applyBorder="1"/>
    <xf numFmtId="38" fontId="0" fillId="0" borderId="133" xfId="0" applyNumberFormat="1" applyBorder="1"/>
    <xf numFmtId="38" fontId="49" fillId="0" borderId="113" xfId="0" applyNumberFormat="1" applyFont="1" applyBorder="1" applyAlignment="1">
      <alignment horizontal="center"/>
    </xf>
    <xf numFmtId="40" fontId="0" fillId="0" borderId="133" xfId="0" applyNumberFormat="1" applyBorder="1"/>
    <xf numFmtId="38" fontId="49" fillId="0" borderId="132" xfId="0" applyNumberFormat="1" applyFont="1" applyBorder="1" applyAlignment="1">
      <alignment horizontal="right"/>
    </xf>
    <xf numFmtId="38" fontId="49" fillId="0" borderId="114" xfId="0" applyNumberFormat="1" applyFont="1" applyBorder="1" applyAlignment="1">
      <alignment horizontal="right"/>
    </xf>
    <xf numFmtId="38" fontId="46" fillId="0" borderId="131" xfId="0" applyNumberFormat="1" applyFont="1" applyBorder="1" applyAlignment="1">
      <alignment horizontal="left"/>
    </xf>
    <xf numFmtId="0" fontId="0" fillId="0" borderId="132" xfId="0" applyBorder="1" applyAlignment="1">
      <alignment shrinkToFit="1"/>
    </xf>
    <xf numFmtId="38" fontId="0" fillId="0" borderId="112" xfId="0" applyNumberFormat="1" applyBorder="1" applyAlignment="1">
      <alignment horizontal="right"/>
    </xf>
    <xf numFmtId="38" fontId="49" fillId="0" borderId="130" xfId="0" applyNumberFormat="1" applyFont="1" applyBorder="1" applyAlignment="1">
      <alignment horizontal="center"/>
    </xf>
    <xf numFmtId="40" fontId="49" fillId="0" borderId="133" xfId="0" applyNumberFormat="1" applyFont="1" applyBorder="1"/>
    <xf numFmtId="0" fontId="0" fillId="0" borderId="140" xfId="0" applyBorder="1" applyAlignment="1">
      <alignment horizontal="right"/>
    </xf>
    <xf numFmtId="38" fontId="0" fillId="0" borderId="141" xfId="0" applyNumberFormat="1" applyBorder="1"/>
    <xf numFmtId="38" fontId="49" fillId="0" borderId="142" xfId="0" applyNumberFormat="1" applyFont="1" applyBorder="1"/>
    <xf numFmtId="38" fontId="49" fillId="0" borderId="140" xfId="0" applyNumberFormat="1" applyFont="1" applyBorder="1"/>
    <xf numFmtId="38" fontId="49" fillId="0" borderId="143" xfId="0" applyNumberFormat="1" applyFont="1" applyBorder="1"/>
    <xf numFmtId="38" fontId="49" fillId="0" borderId="133" xfId="0" applyNumberFormat="1" applyFont="1" applyBorder="1"/>
    <xf numFmtId="38" fontId="49" fillId="0" borderId="144" xfId="0" applyNumberFormat="1" applyFont="1" applyBorder="1" applyAlignment="1">
      <alignment horizontal="center"/>
    </xf>
    <xf numFmtId="38" fontId="49" fillId="0" borderId="140" xfId="0" applyNumberFormat="1" applyFont="1" applyBorder="1" applyAlignment="1">
      <alignment horizontal="center"/>
    </xf>
    <xf numFmtId="38" fontId="0" fillId="0" borderId="1" xfId="0" applyNumberFormat="1" applyBorder="1"/>
    <xf numFmtId="38" fontId="49" fillId="0" borderId="98" xfId="0" applyNumberFormat="1" applyFont="1" applyBorder="1"/>
    <xf numFmtId="38" fontId="49" fillId="0" borderId="2" xfId="0" applyNumberFormat="1" applyFont="1" applyBorder="1"/>
    <xf numFmtId="38" fontId="49" fillId="0" borderId="99" xfId="0" applyNumberFormat="1" applyFont="1" applyBorder="1"/>
    <xf numFmtId="38" fontId="0" fillId="0" borderId="3" xfId="0" applyNumberFormat="1" applyBorder="1"/>
    <xf numFmtId="38" fontId="0" fillId="0" borderId="145" xfId="0" applyNumberFormat="1" applyBorder="1"/>
    <xf numFmtId="38" fontId="49" fillId="0" borderId="146" xfId="0" applyNumberFormat="1" applyFont="1" applyBorder="1"/>
    <xf numFmtId="38" fontId="0" fillId="0" borderId="147" xfId="0" applyNumberFormat="1" applyBorder="1"/>
    <xf numFmtId="38" fontId="0" fillId="0" borderId="99" xfId="0" applyNumberFormat="1" applyBorder="1"/>
    <xf numFmtId="38" fontId="0" fillId="2" borderId="127" xfId="0" applyNumberFormat="1" applyFill="1" applyBorder="1"/>
    <xf numFmtId="38" fontId="49" fillId="0" borderId="128" xfId="0" applyNumberFormat="1" applyFont="1" applyBorder="1"/>
    <xf numFmtId="38" fontId="49" fillId="0" borderId="125" xfId="0" applyNumberFormat="1" applyFont="1" applyBorder="1"/>
    <xf numFmtId="38" fontId="49" fillId="0" borderId="129" xfId="0" applyNumberFormat="1" applyFont="1" applyBorder="1"/>
    <xf numFmtId="38" fontId="0" fillId="0" borderId="130" xfId="0" applyNumberFormat="1" applyBorder="1"/>
    <xf numFmtId="38" fontId="0" fillId="0" borderId="124" xfId="0" applyNumberFormat="1" applyBorder="1"/>
    <xf numFmtId="38" fontId="0" fillId="0" borderId="125" xfId="0" applyNumberFormat="1" applyBorder="1"/>
    <xf numFmtId="38" fontId="4" fillId="0" borderId="149" xfId="0" applyNumberFormat="1" applyFont="1" applyBorder="1" applyAlignment="1">
      <alignment horizontal="right"/>
    </xf>
    <xf numFmtId="38" fontId="0" fillId="0" borderId="150" xfId="0" applyNumberFormat="1" applyBorder="1"/>
    <xf numFmtId="38" fontId="0" fillId="0" borderId="134" xfId="0" applyNumberFormat="1" applyBorder="1"/>
    <xf numFmtId="38" fontId="5" fillId="0" borderId="23" xfId="0" applyNumberFormat="1" applyFont="1" applyBorder="1"/>
    <xf numFmtId="38" fontId="49" fillId="0" borderId="23" xfId="0" applyNumberFormat="1" applyFont="1" applyBorder="1"/>
    <xf numFmtId="38" fontId="4" fillId="0" borderId="17" xfId="0" applyNumberFormat="1" applyFont="1" applyBorder="1" applyAlignment="1">
      <alignment horizontal="right"/>
    </xf>
    <xf numFmtId="38" fontId="0" fillId="0" borderId="126" xfId="0" applyNumberFormat="1" applyBorder="1"/>
    <xf numFmtId="38" fontId="49" fillId="0" borderId="121" xfId="0" applyNumberFormat="1" applyFont="1" applyBorder="1"/>
    <xf numFmtId="38" fontId="49" fillId="0" borderId="110" xfId="0" applyNumberFormat="1" applyFont="1" applyBorder="1"/>
    <xf numFmtId="38" fontId="0" fillId="0" borderId="120" xfId="0" applyNumberFormat="1" applyBorder="1"/>
    <xf numFmtId="38" fontId="0" fillId="0" borderId="121" xfId="0" applyNumberFormat="1" applyBorder="1"/>
    <xf numFmtId="38" fontId="13" fillId="0" borderId="145" xfId="0" applyNumberFormat="1" applyFont="1" applyBorder="1" applyAlignment="1">
      <alignment horizontal="center" vertical="center"/>
    </xf>
    <xf numFmtId="38" fontId="49" fillId="0" borderId="98" xfId="0" applyNumberFormat="1" applyFont="1" applyBorder="1" applyAlignment="1">
      <alignment horizontal="center" vertical="center"/>
    </xf>
    <xf numFmtId="38" fontId="4" fillId="0" borderId="69" xfId="0" applyNumberFormat="1" applyFont="1" applyBorder="1" applyAlignment="1">
      <alignment horizontal="center" vertical="center"/>
    </xf>
    <xf numFmtId="38" fontId="13" fillId="0" borderId="147" xfId="0" applyNumberFormat="1" applyFont="1" applyBorder="1" applyAlignment="1">
      <alignment horizontal="right" vertical="center"/>
    </xf>
    <xf numFmtId="38" fontId="49" fillId="0" borderId="146" xfId="0" applyNumberFormat="1" applyFont="1" applyBorder="1" applyAlignment="1">
      <alignment horizontal="center" vertical="center"/>
    </xf>
    <xf numFmtId="38" fontId="49" fillId="0" borderId="99" xfId="0" applyNumberFormat="1" applyFont="1" applyBorder="1" applyAlignment="1">
      <alignment horizontal="center" vertical="center"/>
    </xf>
    <xf numFmtId="38" fontId="0" fillId="0" borderId="147" xfId="0" applyNumberFormat="1" applyBorder="1" applyAlignment="1">
      <alignment horizontal="center" vertical="center"/>
    </xf>
    <xf numFmtId="38" fontId="0" fillId="0" borderId="69" xfId="0" applyNumberFormat="1" applyBorder="1" applyAlignment="1">
      <alignment horizontal="center" vertical="center"/>
    </xf>
    <xf numFmtId="0" fontId="46" fillId="0" borderId="0" xfId="0" applyFont="1"/>
    <xf numFmtId="38" fontId="0" fillId="0" borderId="69" xfId="0" applyNumberFormat="1" applyBorder="1"/>
    <xf numFmtId="0" fontId="0" fillId="0" borderId="0" xfId="0" applyAlignment="1">
      <alignment vertical="top" wrapText="1"/>
    </xf>
    <xf numFmtId="0" fontId="4" fillId="0" borderId="69" xfId="0" applyFont="1" applyBorder="1" applyAlignment="1">
      <alignment horizontal="center"/>
    </xf>
    <xf numFmtId="0" fontId="6" fillId="0" borderId="69" xfId="0" applyFont="1" applyBorder="1"/>
    <xf numFmtId="0" fontId="51" fillId="0" borderId="0" xfId="0" applyFont="1"/>
    <xf numFmtId="3" fontId="0" fillId="0" borderId="69" xfId="0" applyNumberFormat="1" applyBorder="1"/>
    <xf numFmtId="0" fontId="0" fillId="0" borderId="69" xfId="0" applyBorder="1"/>
    <xf numFmtId="38" fontId="5" fillId="0" borderId="127" xfId="0" applyNumberFormat="1" applyFont="1" applyBorder="1"/>
    <xf numFmtId="38" fontId="5" fillId="0" borderId="112" xfId="0" applyNumberFormat="1" applyFont="1" applyBorder="1" applyAlignment="1">
      <alignment horizontal="right"/>
    </xf>
    <xf numFmtId="38" fontId="5" fillId="0" borderId="112" xfId="0" applyNumberFormat="1" applyFont="1" applyBorder="1"/>
    <xf numFmtId="0" fontId="5" fillId="0" borderId="0" xfId="0" applyFont="1"/>
    <xf numFmtId="3" fontId="5" fillId="0" borderId="0" xfId="0" applyNumberFormat="1" applyFont="1"/>
    <xf numFmtId="0" fontId="6" fillId="0" borderId="0" xfId="0" applyFont="1" applyAlignment="1">
      <alignment vertical="top" wrapText="1"/>
    </xf>
    <xf numFmtId="0" fontId="10" fillId="3" borderId="9" xfId="0" applyFont="1" applyFill="1" applyBorder="1" applyAlignment="1">
      <alignment horizontal="center" vertical="top" wrapText="1"/>
    </xf>
    <xf numFmtId="0" fontId="0" fillId="0" borderId="0" xfId="0" applyAlignment="1">
      <alignment horizontal="left" vertical="center" wrapText="1"/>
    </xf>
    <xf numFmtId="0" fontId="0" fillId="0" borderId="0" xfId="0" applyAlignment="1">
      <alignment vertical="center" wrapText="1"/>
    </xf>
    <xf numFmtId="3" fontId="7" fillId="0" borderId="68" xfId="0" applyNumberFormat="1" applyFont="1" applyBorder="1" applyAlignment="1">
      <alignment vertical="center"/>
    </xf>
    <xf numFmtId="0" fontId="0" fillId="0" borderId="9" xfId="0" applyBorder="1" applyAlignment="1">
      <alignment horizontal="center" vertical="center"/>
    </xf>
    <xf numFmtId="3" fontId="7" fillId="0" borderId="83" xfId="0" applyNumberFormat="1" applyFont="1" applyBorder="1" applyAlignment="1">
      <alignment vertical="center"/>
    </xf>
    <xf numFmtId="0" fontId="0" fillId="0" borderId="84" xfId="0" applyBorder="1" applyAlignment="1">
      <alignment horizontal="center" vertical="center" textRotation="255"/>
    </xf>
    <xf numFmtId="0" fontId="0" fillId="0" borderId="85" xfId="0" applyBorder="1" applyAlignment="1">
      <alignment horizontal="center" vertical="center" textRotation="255"/>
    </xf>
    <xf numFmtId="0" fontId="7" fillId="0" borderId="76" xfId="0" applyFont="1" applyBorder="1" applyAlignment="1">
      <alignment horizontal="center" vertical="center" wrapText="1"/>
    </xf>
    <xf numFmtId="0" fontId="7" fillId="0" borderId="82" xfId="0" applyFont="1" applyBorder="1" applyAlignment="1">
      <alignment horizontal="center" vertical="center"/>
    </xf>
    <xf numFmtId="0" fontId="7" fillId="0" borderId="77" xfId="0" applyFont="1" applyBorder="1" applyAlignment="1">
      <alignment horizontal="center" vertical="center"/>
    </xf>
    <xf numFmtId="0" fontId="7" fillId="0" borderId="78" xfId="0" applyFont="1" applyBorder="1" applyAlignment="1">
      <alignment horizontal="center" vertical="center"/>
    </xf>
    <xf numFmtId="0" fontId="7" fillId="0" borderId="65" xfId="0" applyFont="1" applyBorder="1" applyAlignment="1">
      <alignment horizontal="center" vertical="center"/>
    </xf>
    <xf numFmtId="0" fontId="7" fillId="0" borderId="80" xfId="0" applyFont="1" applyBorder="1" applyAlignment="1">
      <alignment horizontal="right" vertical="center" textRotation="255"/>
    </xf>
    <xf numFmtId="0" fontId="7" fillId="0" borderId="81" xfId="0" applyFont="1" applyBorder="1" applyAlignment="1">
      <alignment horizontal="right" vertical="center" textRotation="255"/>
    </xf>
    <xf numFmtId="0" fontId="7" fillId="0" borderId="8" xfId="0" applyFont="1" applyBorder="1" applyAlignment="1">
      <alignment horizontal="center" vertical="center" wrapText="1"/>
    </xf>
    <xf numFmtId="0" fontId="7" fillId="0" borderId="82" xfId="0" applyFont="1" applyBorder="1" applyAlignment="1">
      <alignment horizontal="right" vertical="center" textRotation="255"/>
    </xf>
    <xf numFmtId="0" fontId="0" fillId="0" borderId="90" xfId="0" applyBorder="1" applyAlignment="1">
      <alignment horizontal="center" vertical="center" shrinkToFit="1"/>
    </xf>
    <xf numFmtId="0" fontId="0" fillId="0" borderId="84" xfId="0" applyBorder="1" applyAlignment="1">
      <alignment horizontal="center" vertical="center"/>
    </xf>
    <xf numFmtId="0" fontId="7" fillId="0" borderId="18" xfId="0" applyFont="1" applyBorder="1" applyAlignment="1">
      <alignment horizontal="center" vertical="center"/>
    </xf>
    <xf numFmtId="0" fontId="28" fillId="0" borderId="64" xfId="0" applyFont="1" applyBorder="1" applyAlignment="1">
      <alignment horizontal="center" vertical="center"/>
    </xf>
    <xf numFmtId="0" fontId="7" fillId="0" borderId="64" xfId="0" applyFont="1" applyBorder="1" applyAlignment="1">
      <alignment vertical="center"/>
    </xf>
    <xf numFmtId="0" fontId="29" fillId="0" borderId="66" xfId="0" applyFont="1" applyBorder="1" applyAlignment="1">
      <alignment horizontal="center" vertical="center" textRotation="255"/>
    </xf>
    <xf numFmtId="0" fontId="0" fillId="0" borderId="68" xfId="0" applyBorder="1" applyAlignment="1">
      <alignment horizontal="center" vertical="center"/>
    </xf>
    <xf numFmtId="0" fontId="7" fillId="0" borderId="10" xfId="0" applyFont="1" applyBorder="1" applyAlignment="1">
      <alignment vertical="center"/>
    </xf>
    <xf numFmtId="0" fontId="7" fillId="0" borderId="69" xfId="0" applyFont="1" applyBorder="1" applyAlignment="1">
      <alignment vertical="center"/>
    </xf>
    <xf numFmtId="0" fontId="0" fillId="0" borderId="70" xfId="0" applyBorder="1" applyAlignment="1">
      <alignment horizontal="center" vertical="center"/>
    </xf>
    <xf numFmtId="0" fontId="13" fillId="0" borderId="72" xfId="0" applyFont="1" applyBorder="1" applyAlignment="1">
      <alignment horizontal="center" vertical="center"/>
    </xf>
    <xf numFmtId="0" fontId="7" fillId="0" borderId="74" xfId="0" applyFont="1" applyBorder="1" applyAlignment="1">
      <alignment vertical="center"/>
    </xf>
    <xf numFmtId="0" fontId="0" fillId="0" borderId="76" xfId="0" applyBorder="1" applyAlignment="1">
      <alignment horizontal="center" vertical="center"/>
    </xf>
    <xf numFmtId="0" fontId="26" fillId="0" borderId="0" xfId="0" applyFont="1" applyAlignment="1">
      <alignment horizontal="center" vertical="center"/>
    </xf>
    <xf numFmtId="0" fontId="7" fillId="0" borderId="1" xfId="0" applyFont="1" applyBorder="1" applyAlignment="1">
      <alignment horizontal="center" vertical="center"/>
    </xf>
    <xf numFmtId="0" fontId="7" fillId="0" borderId="94" xfId="0" applyFont="1" applyBorder="1" applyAlignment="1">
      <alignment horizontal="center" vertical="center"/>
    </xf>
    <xf numFmtId="0" fontId="35" fillId="0" borderId="0" xfId="0" applyFont="1" applyAlignment="1">
      <alignment vertical="top" wrapText="1"/>
    </xf>
    <xf numFmtId="0" fontId="40" fillId="18" borderId="98" xfId="0" applyFont="1" applyFill="1" applyBorder="1" applyAlignment="1">
      <alignment horizontal="center" vertical="center" wrapText="1"/>
    </xf>
    <xf numFmtId="0" fontId="4" fillId="0" borderId="99" xfId="0" applyFont="1" applyBorder="1" applyAlignment="1">
      <alignment horizontal="center" vertical="center" wrapText="1"/>
    </xf>
    <xf numFmtId="0" fontId="13" fillId="20" borderId="69" xfId="0" applyFont="1" applyFill="1" applyBorder="1" applyAlignment="1">
      <alignment horizontal="center" vertical="center"/>
    </xf>
    <xf numFmtId="0" fontId="0" fillId="0" borderId="2" xfId="0" applyBorder="1" applyAlignment="1">
      <alignment horizontal="left"/>
    </xf>
    <xf numFmtId="0" fontId="0" fillId="0" borderId="1" xfId="0" applyBorder="1" applyAlignment="1">
      <alignment horizontal="center" vertical="center"/>
    </xf>
    <xf numFmtId="0" fontId="4" fillId="2" borderId="0" xfId="0" applyFont="1" applyFill="1" applyAlignment="1">
      <alignment horizontal="left" vertical="center" wrapText="1"/>
    </xf>
    <xf numFmtId="0" fontId="46" fillId="0" borderId="0" xfId="0" applyFont="1" applyAlignment="1">
      <alignment vertical="top" wrapText="1"/>
    </xf>
    <xf numFmtId="0" fontId="4" fillId="2" borderId="0" xfId="0" applyFont="1" applyFill="1" applyAlignment="1">
      <alignment vertical="center" wrapText="1"/>
    </xf>
    <xf numFmtId="0" fontId="0" fillId="0" borderId="116" xfId="0" applyBorder="1" applyAlignment="1">
      <alignment horizontal="center" vertical="center"/>
    </xf>
    <xf numFmtId="0" fontId="0" fillId="0" borderId="10" xfId="0" applyBorder="1" applyAlignment="1">
      <alignment horizontal="center"/>
    </xf>
    <xf numFmtId="0" fontId="0" fillId="0" borderId="69" xfId="0" applyBorder="1" applyAlignment="1">
      <alignment horizontal="center"/>
    </xf>
    <xf numFmtId="0" fontId="4" fillId="0" borderId="69" xfId="0" applyFont="1" applyBorder="1" applyAlignment="1">
      <alignment horizontal="center" vertical="center"/>
    </xf>
    <xf numFmtId="38" fontId="0" fillId="0" borderId="21" xfId="0" applyNumberFormat="1" applyBorder="1"/>
    <xf numFmtId="0" fontId="0" fillId="0" borderId="126" xfId="0" applyBorder="1" applyAlignment="1">
      <alignment horizontal="right" vertical="center" textRotation="255"/>
    </xf>
    <xf numFmtId="0" fontId="0" fillId="0" borderId="137" xfId="0" applyBorder="1" applyAlignment="1">
      <alignment horizontal="right" vertical="center" textRotation="255"/>
    </xf>
    <xf numFmtId="0" fontId="0" fillId="0" borderId="1" xfId="0" applyBorder="1" applyAlignment="1">
      <alignment horizontal="left"/>
    </xf>
    <xf numFmtId="0" fontId="0" fillId="0" borderId="148" xfId="0" applyBorder="1" applyAlignment="1">
      <alignment horizontal="left"/>
    </xf>
    <xf numFmtId="0" fontId="0" fillId="0" borderId="135" xfId="0" applyBorder="1" applyAlignment="1">
      <alignment horizontal="left"/>
    </xf>
  </cellXfs>
  <cellStyles count="3">
    <cellStyle name="Excel Built-in Explanatory Text" xfId="2" xr:uid="{00000000-0005-0000-0000-000007000000}"/>
    <cellStyle name="ハイパーリンク" xfId="1" builtinId="8"/>
    <cellStyle name="標準" xfId="0" builtinId="0"/>
  </cellStyles>
  <dxfs count="4">
    <dxf>
      <font>
        <name val="ＭＳ Ｐゴシック"/>
        <family val="3"/>
        <charset val="128"/>
      </font>
      <fill>
        <patternFill>
          <bgColor rgb="FFFFFF99"/>
        </patternFill>
      </fill>
    </dxf>
    <dxf>
      <font>
        <name val="ＭＳ Ｐゴシック"/>
        <family val="3"/>
        <charset val="128"/>
      </font>
      <fill>
        <patternFill>
          <bgColor rgb="FFFFFF99"/>
        </patternFill>
      </fill>
    </dxf>
    <dxf>
      <font>
        <color rgb="FFDDDDDD"/>
        <name val="ＭＳ Ｐゴシック"/>
        <family val="3"/>
        <charset val="128"/>
      </font>
    </dxf>
    <dxf>
      <font>
        <name val="ＭＳ Ｐゴシック"/>
        <family val="3"/>
        <charset val="128"/>
      </font>
      <fill>
        <patternFill>
          <bgColor rgb="FFFFFF99"/>
        </patternFill>
      </fill>
    </dxf>
  </dxfs>
  <tableStyles count="0" defaultTableStyle="TableStyleMedium2" defaultPivotStyle="PivotStyleLight16"/>
  <colors>
    <indexedColors>
      <rgbColor rgb="FF000000"/>
      <rgbColor rgb="FFF2F2F2"/>
      <rgbColor rgb="FFFF0000"/>
      <rgbColor rgb="FFCCFF66"/>
      <rgbColor rgb="FF0000FF"/>
      <rgbColor rgb="FFFFFF00"/>
      <rgbColor rgb="FFFF00FF"/>
      <rgbColor rgb="FFF6F9D4"/>
      <rgbColor rgb="FF800000"/>
      <rgbColor rgb="FF009900"/>
      <rgbColor rgb="FF000080"/>
      <rgbColor rgb="FF669999"/>
      <rgbColor rgb="FF800080"/>
      <rgbColor rgb="FF008080"/>
      <rgbColor rgb="FFB4C7DC"/>
      <rgbColor rgb="FF808080"/>
      <rgbColor rgb="FFA6A6A6"/>
      <rgbColor rgb="FFC9211E"/>
      <rgbColor rgb="FFFFFFD7"/>
      <rgbColor rgb="FFCCFFFF"/>
      <rgbColor rgb="FF660066"/>
      <rgbColor rgb="FFFF8080"/>
      <rgbColor rgb="FF0066CC"/>
      <rgbColor rgb="FFDDDDDD"/>
      <rgbColor rgb="FF000080"/>
      <rgbColor rgb="FFFF00FF"/>
      <rgbColor rgb="FFFFFF66"/>
      <rgbColor rgb="FF00FFFF"/>
      <rgbColor rgb="FF800080"/>
      <rgbColor rgb="FF800000"/>
      <rgbColor rgb="FF008080"/>
      <rgbColor rgb="FF3333FF"/>
      <rgbColor rgb="FF3399FF"/>
      <rgbColor rgb="FFCFE7F5"/>
      <rgbColor rgb="FFCCFF99"/>
      <rgbColor rgb="FFFFFF99"/>
      <rgbColor rgb="FF99CCFF"/>
      <rgbColor rgb="FFFF99FF"/>
      <rgbColor rgb="FFB2B2B2"/>
      <rgbColor rgb="FFFFDBB6"/>
      <rgbColor rgb="FF6666FF"/>
      <rgbColor rgb="FF66CCFF"/>
      <rgbColor rgb="FF99FF33"/>
      <rgbColor rgb="FFFFCC00"/>
      <rgbColor rgb="FFFFCCCC"/>
      <rgbColor rgb="FFFF3333"/>
      <rgbColor rgb="FF666666"/>
      <rgbColor rgb="FF999999"/>
      <rgbColor rgb="FF003366"/>
      <rgbColor rgb="FF339966"/>
      <rgbColor rgb="FF003300"/>
      <rgbColor rgb="FF333300"/>
      <rgbColor rgb="FF993300"/>
      <rgbColor rgb="FF993366"/>
      <rgbColor rgb="FF1F497D"/>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
  <sheetViews>
    <sheetView zoomScaleNormal="100" workbookViewId="0">
      <selection activeCell="F2" sqref="F2"/>
    </sheetView>
  </sheetViews>
  <sheetFormatPr defaultColWidth="12.296875" defaultRowHeight="12" x14ac:dyDescent="0.2"/>
  <cols>
    <col min="1" max="1" width="2.09765625" customWidth="1"/>
    <col min="2" max="2" width="26.69921875" customWidth="1"/>
    <col min="3" max="3" width="1.59765625" customWidth="1"/>
    <col min="4" max="4" width="2.59765625" customWidth="1"/>
    <col min="5" max="5" width="2.3984375" customWidth="1"/>
    <col min="6" max="6" width="47" customWidth="1"/>
    <col min="7" max="7" width="2.3984375" customWidth="1"/>
    <col min="8" max="8" width="3.09765625" customWidth="1"/>
    <col min="9" max="9" width="39.3984375" customWidth="1"/>
  </cols>
  <sheetData>
    <row r="1" spans="2:11" ht="12" customHeight="1" x14ac:dyDescent="0.2"/>
    <row r="2" spans="2:11" ht="23.25" customHeight="1" x14ac:dyDescent="0.3">
      <c r="B2" s="3" t="s">
        <v>0</v>
      </c>
      <c r="C2" s="4"/>
      <c r="D2" s="4"/>
      <c r="E2" s="4"/>
      <c r="F2" s="5"/>
      <c r="G2" s="6"/>
    </row>
    <row r="3" spans="2:11" ht="12.75" customHeight="1" x14ac:dyDescent="0.2">
      <c r="B3" s="7"/>
      <c r="C3" s="7"/>
      <c r="D3" s="7"/>
      <c r="E3" s="7"/>
    </row>
    <row r="4" spans="2:11" ht="12.75" customHeight="1" x14ac:dyDescent="0.2">
      <c r="B4" s="8" t="s">
        <v>1</v>
      </c>
      <c r="C4" s="9"/>
      <c r="E4" s="10"/>
      <c r="F4" s="10" t="s">
        <v>2</v>
      </c>
    </row>
    <row r="5" spans="2:11" ht="12.75" customHeight="1" x14ac:dyDescent="0.2">
      <c r="B5" s="11"/>
      <c r="F5" s="12"/>
    </row>
    <row r="6" spans="2:11" ht="28.5" customHeight="1" x14ac:dyDescent="0.2">
      <c r="B6" s="13" t="s">
        <v>3</v>
      </c>
      <c r="C6" s="14"/>
      <c r="E6" s="1"/>
      <c r="F6" s="1" t="s">
        <v>4</v>
      </c>
    </row>
    <row r="7" spans="2:11" ht="12.75" customHeight="1" x14ac:dyDescent="0.2">
      <c r="B7" s="15"/>
      <c r="F7" s="12"/>
    </row>
    <row r="8" spans="2:11" ht="12.75" customHeight="1" x14ac:dyDescent="0.2">
      <c r="B8" s="13" t="s">
        <v>5</v>
      </c>
      <c r="C8" s="14"/>
      <c r="E8" s="1"/>
      <c r="F8" s="1" t="s">
        <v>6</v>
      </c>
    </row>
    <row r="9" spans="2:11" ht="12.75" customHeight="1" x14ac:dyDescent="0.2">
      <c r="B9" s="16"/>
      <c r="F9" s="12"/>
    </row>
    <row r="10" spans="2:11" ht="15.75" customHeight="1" x14ac:dyDescent="0.2">
      <c r="B10" s="17"/>
      <c r="C10" s="18"/>
      <c r="E10" s="19"/>
      <c r="F10" s="20" t="s">
        <v>7</v>
      </c>
      <c r="G10" s="21"/>
    </row>
    <row r="11" spans="2:11" ht="42" customHeight="1" x14ac:dyDescent="0.2">
      <c r="B11" s="22"/>
      <c r="C11" s="23"/>
      <c r="E11" s="24"/>
      <c r="F11" s="25" t="s">
        <v>8</v>
      </c>
      <c r="G11" s="26"/>
      <c r="I11" s="417" t="s">
        <v>9</v>
      </c>
      <c r="J11" s="417"/>
      <c r="K11" s="417"/>
    </row>
    <row r="12" spans="2:11" ht="7.5" customHeight="1" x14ac:dyDescent="0.2">
      <c r="B12" s="27"/>
      <c r="C12" s="23"/>
      <c r="E12" s="24"/>
      <c r="F12" s="28"/>
      <c r="G12" s="26"/>
      <c r="I12" s="29"/>
    </row>
    <row r="13" spans="2:11" ht="24" customHeight="1" x14ac:dyDescent="0.2">
      <c r="B13" s="30" t="s">
        <v>10</v>
      </c>
      <c r="C13" s="23"/>
      <c r="D13" s="31"/>
      <c r="E13" s="24"/>
      <c r="F13" s="32" t="s">
        <v>11</v>
      </c>
      <c r="G13" s="26"/>
      <c r="I13" s="33" t="s">
        <v>12</v>
      </c>
    </row>
    <row r="14" spans="2:11" ht="7.5" customHeight="1" x14ac:dyDescent="0.2">
      <c r="B14" s="27"/>
      <c r="C14" s="23"/>
      <c r="E14" s="24"/>
      <c r="F14" s="34"/>
      <c r="G14" s="26"/>
    </row>
    <row r="15" spans="2:11" ht="24.75" customHeight="1" x14ac:dyDescent="0.2">
      <c r="B15" s="418" t="s">
        <v>13</v>
      </c>
      <c r="C15" s="23"/>
      <c r="E15" s="24"/>
      <c r="F15" s="32" t="s">
        <v>14</v>
      </c>
      <c r="G15" s="26"/>
      <c r="I15" s="35" t="s">
        <v>15</v>
      </c>
    </row>
    <row r="16" spans="2:11" ht="7.5" customHeight="1" x14ac:dyDescent="0.2">
      <c r="B16" s="418"/>
      <c r="C16" s="23"/>
      <c r="E16" s="24"/>
      <c r="F16" s="34"/>
      <c r="G16" s="26"/>
    </row>
    <row r="17" spans="1:9" ht="24.75" customHeight="1" x14ac:dyDescent="0.2">
      <c r="B17" s="418"/>
      <c r="C17" s="23"/>
      <c r="E17" s="24"/>
      <c r="F17" s="32" t="s">
        <v>16</v>
      </c>
      <c r="G17" s="26"/>
      <c r="I17" s="35" t="s">
        <v>17</v>
      </c>
    </row>
    <row r="18" spans="1:9" ht="7.5" customHeight="1" x14ac:dyDescent="0.2">
      <c r="B18" s="418"/>
      <c r="C18" s="23"/>
      <c r="E18" s="24"/>
      <c r="F18" s="34"/>
      <c r="G18" s="26"/>
    </row>
    <row r="19" spans="1:9" ht="26.25" customHeight="1" x14ac:dyDescent="0.2">
      <c r="B19" s="418"/>
      <c r="C19" s="23"/>
      <c r="E19" s="24"/>
      <c r="F19" s="36" t="s">
        <v>18</v>
      </c>
      <c r="G19" s="26"/>
      <c r="I19" s="37" t="s">
        <v>19</v>
      </c>
    </row>
    <row r="20" spans="1:9" ht="7.5" customHeight="1" x14ac:dyDescent="0.2">
      <c r="B20" s="38"/>
      <c r="C20" s="39"/>
      <c r="E20" s="40"/>
      <c r="F20" s="41"/>
      <c r="G20" s="42"/>
    </row>
    <row r="21" spans="1:9" ht="12.75" customHeight="1" x14ac:dyDescent="0.2">
      <c r="B21" s="43"/>
    </row>
    <row r="22" spans="1:9" ht="27" customHeight="1" x14ac:dyDescent="0.2">
      <c r="B22" s="44" t="s">
        <v>20</v>
      </c>
      <c r="C22" s="45"/>
      <c r="E22" s="419" t="s">
        <v>21</v>
      </c>
      <c r="F22" s="419"/>
      <c r="G22" s="419"/>
      <c r="I22" s="46"/>
    </row>
    <row r="23" spans="1:9" ht="12.75" customHeight="1" x14ac:dyDescent="0.2">
      <c r="B23" s="47"/>
    </row>
    <row r="24" spans="1:9" ht="33" customHeight="1" x14ac:dyDescent="0.2">
      <c r="B24" s="48" t="s">
        <v>22</v>
      </c>
      <c r="C24" s="6"/>
      <c r="E24" s="420" t="s">
        <v>23</v>
      </c>
      <c r="F24" s="420"/>
      <c r="G24" s="420"/>
      <c r="I24" s="1" t="s">
        <v>24</v>
      </c>
    </row>
    <row r="25" spans="1:9" ht="12.75" customHeight="1" x14ac:dyDescent="0.2">
      <c r="B25" s="47"/>
    </row>
    <row r="26" spans="1:9" ht="12.75" customHeight="1" x14ac:dyDescent="0.2">
      <c r="B26" s="8" t="s">
        <v>25</v>
      </c>
      <c r="C26" s="9"/>
      <c r="E26" s="1" t="s">
        <v>26</v>
      </c>
    </row>
    <row r="27" spans="1:9" ht="12.75" customHeight="1" x14ac:dyDescent="0.2">
      <c r="B27" s="47"/>
    </row>
    <row r="28" spans="1:9" ht="12.75" customHeight="1" x14ac:dyDescent="0.2">
      <c r="A28" t="s">
        <v>27</v>
      </c>
    </row>
    <row r="29" spans="1:9" ht="12.75" customHeight="1" x14ac:dyDescent="0.2"/>
    <row r="32" spans="1:9" x14ac:dyDescent="0.2">
      <c r="B32" t="s">
        <v>28</v>
      </c>
    </row>
    <row r="33" spans="2:2" x14ac:dyDescent="0.2">
      <c r="B33" t="s">
        <v>29</v>
      </c>
    </row>
    <row r="34" spans="2:2" x14ac:dyDescent="0.2">
      <c r="B34" t="s">
        <v>30</v>
      </c>
    </row>
    <row r="35" spans="2:2" x14ac:dyDescent="0.2">
      <c r="B35" t="s">
        <v>31</v>
      </c>
    </row>
    <row r="36" spans="2:2" x14ac:dyDescent="0.2">
      <c r="B36" t="s">
        <v>32</v>
      </c>
    </row>
    <row r="37" spans="2:2" x14ac:dyDescent="0.2">
      <c r="B37" t="s">
        <v>33</v>
      </c>
    </row>
    <row r="38" spans="2:2" x14ac:dyDescent="0.2">
      <c r="B38" t="s">
        <v>34</v>
      </c>
    </row>
  </sheetData>
  <mergeCells count="4">
    <mergeCell ref="I11:K11"/>
    <mergeCell ref="B15:B19"/>
    <mergeCell ref="E22:G22"/>
    <mergeCell ref="E24:G24"/>
  </mergeCells>
  <phoneticPr fontId="42"/>
  <printOptions horizontalCentered="1" headings="1" gridLines="1"/>
  <pageMargins left="0.23611111111111099" right="0.23611111111111099" top="0.23611111111111099" bottom="0.23611111111111099"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D7"/>
  </sheetPr>
  <dimension ref="B1:AQ1004"/>
  <sheetViews>
    <sheetView tabSelected="1" topLeftCell="AA1" zoomScaleNormal="100" workbookViewId="0">
      <pane ySplit="4" topLeftCell="A5" activePane="bottomLeft" state="frozen"/>
      <selection activeCell="Z1" sqref="Z1"/>
      <selection pane="bottomLeft" activeCell="AS16" sqref="AS16"/>
    </sheetView>
  </sheetViews>
  <sheetFormatPr defaultColWidth="12.296875" defaultRowHeight="12" x14ac:dyDescent="0.2"/>
  <cols>
    <col min="1" max="1" width="3.09765625" customWidth="1"/>
    <col min="2" max="2" width="4.3984375" customWidth="1"/>
    <col min="3" max="3" width="18.19921875" customWidth="1"/>
    <col min="4" max="4" width="2.8984375" customWidth="1"/>
    <col min="11" max="11" width="2.59765625" customWidth="1"/>
    <col min="12" max="12" width="19.8984375" customWidth="1"/>
    <col min="13" max="13" width="3.3984375" style="49" customWidth="1"/>
    <col min="14" max="14" width="28.19921875" style="49" customWidth="1"/>
    <col min="15" max="15" width="3.8984375" customWidth="1"/>
    <col min="16" max="16" width="5.59765625" customWidth="1"/>
    <col min="17" max="17" width="19.69921875" customWidth="1"/>
    <col min="18" max="18" width="3.5" customWidth="1"/>
    <col min="20" max="20" width="3.3984375" customWidth="1"/>
    <col min="22" max="22" width="3.3984375" customWidth="1"/>
    <col min="23" max="23" width="22" customWidth="1"/>
    <col min="24" max="24" width="3.59765625" customWidth="1"/>
    <col min="25" max="26" width="14.8984375" customWidth="1"/>
    <col min="27" max="27" width="4.09765625" customWidth="1"/>
    <col min="28" max="28" width="9.8984375" customWidth="1"/>
    <col min="29" max="29" width="4.09765625" customWidth="1"/>
    <col min="30" max="30" width="19.69921875" customWidth="1"/>
    <col min="31" max="31" width="4.8984375" customWidth="1"/>
    <col min="32" max="32" width="5" customWidth="1"/>
    <col min="33" max="33" width="14.59765625" customWidth="1"/>
    <col min="35" max="35" width="4.3984375" customWidth="1"/>
    <col min="36" max="36" width="15.59765625" customWidth="1"/>
    <col min="38" max="38" width="3.09765625" customWidth="1"/>
    <col min="40" max="40" width="3.3984375" customWidth="1"/>
    <col min="41" max="43" width="3.59765625" customWidth="1"/>
  </cols>
  <sheetData>
    <row r="1" spans="2:43" x14ac:dyDescent="0.2">
      <c r="B1" s="50" t="s">
        <v>35</v>
      </c>
      <c r="L1" s="49" t="s">
        <v>36</v>
      </c>
      <c r="P1" s="49" t="s">
        <v>37</v>
      </c>
      <c r="AB1" s="51" t="s">
        <v>38</v>
      </c>
    </row>
    <row r="2" spans="2:43" x14ac:dyDescent="0.2">
      <c r="B2" s="52" t="s">
        <v>39</v>
      </c>
      <c r="C2" s="52"/>
      <c r="D2" s="52"/>
      <c r="E2" s="53" t="s">
        <v>40</v>
      </c>
      <c r="F2" s="52"/>
      <c r="G2" s="54"/>
      <c r="H2" s="55" t="s">
        <v>41</v>
      </c>
      <c r="I2" s="54"/>
      <c r="J2" s="55"/>
      <c r="K2" s="53"/>
      <c r="L2" s="56"/>
      <c r="P2" s="57" t="s">
        <v>42</v>
      </c>
      <c r="Q2" s="58"/>
      <c r="R2" s="57"/>
      <c r="S2" s="57"/>
      <c r="T2" s="57"/>
      <c r="U2" s="57"/>
      <c r="V2" s="57"/>
      <c r="W2" s="57"/>
      <c r="AB2" s="59" t="s">
        <v>43</v>
      </c>
      <c r="AC2" s="60"/>
      <c r="AD2" s="60"/>
      <c r="AE2" s="60"/>
      <c r="AF2" s="60"/>
      <c r="AG2" s="60"/>
      <c r="AH2" s="60"/>
      <c r="AI2" s="60"/>
      <c r="AJ2" s="60"/>
      <c r="AK2" s="60"/>
      <c r="AL2" s="61"/>
      <c r="AM2" s="62" t="s">
        <v>44</v>
      </c>
      <c r="AN2" s="61"/>
      <c r="AO2" s="63" t="s">
        <v>45</v>
      </c>
      <c r="AP2" s="64"/>
      <c r="AQ2" s="65"/>
    </row>
    <row r="3" spans="2:43" x14ac:dyDescent="0.2">
      <c r="B3" s="49" t="s">
        <v>46</v>
      </c>
      <c r="C3" s="49"/>
      <c r="G3" s="49" t="s">
        <v>47</v>
      </c>
      <c r="I3" s="49"/>
      <c r="L3" s="66" t="s">
        <v>48</v>
      </c>
      <c r="P3" s="49" t="s">
        <v>49</v>
      </c>
      <c r="R3" s="49" t="s">
        <v>50</v>
      </c>
      <c r="W3" s="66" t="s">
        <v>48</v>
      </c>
      <c r="X3" s="66"/>
      <c r="Y3" s="66"/>
      <c r="AC3" s="50" t="s">
        <v>51</v>
      </c>
      <c r="AD3" s="67"/>
      <c r="AK3" s="66" t="s">
        <v>48</v>
      </c>
      <c r="AM3" t="s">
        <v>86</v>
      </c>
      <c r="AO3" s="68" t="str">
        <f>IF(総勘定元帳!D2="","",総勘定元帳!D2)</f>
        <v>51 普通預金</v>
      </c>
      <c r="AP3" s="68"/>
      <c r="AQ3" s="68"/>
    </row>
    <row r="4" spans="2:43" x14ac:dyDescent="0.2">
      <c r="B4" s="69" t="s">
        <v>52</v>
      </c>
      <c r="C4" s="70" t="s">
        <v>53</v>
      </c>
      <c r="D4" s="71" t="s">
        <v>54</v>
      </c>
      <c r="E4" s="70" t="s">
        <v>55</v>
      </c>
      <c r="F4" s="72" t="s">
        <v>56</v>
      </c>
      <c r="G4" s="73" t="s">
        <v>57</v>
      </c>
      <c r="H4" s="74" t="s">
        <v>58</v>
      </c>
      <c r="I4" s="73" t="s">
        <v>59</v>
      </c>
      <c r="J4" s="74" t="s">
        <v>60</v>
      </c>
      <c r="K4" s="12"/>
      <c r="L4" s="75" t="s">
        <v>61</v>
      </c>
      <c r="P4" s="76" t="s">
        <v>62</v>
      </c>
      <c r="Q4" s="77" t="s">
        <v>63</v>
      </c>
      <c r="R4" s="78" t="s">
        <v>52</v>
      </c>
      <c r="S4" s="79" t="s">
        <v>64</v>
      </c>
      <c r="T4" s="78" t="s">
        <v>52</v>
      </c>
      <c r="U4" s="79" t="s">
        <v>65</v>
      </c>
      <c r="V4" s="12"/>
      <c r="W4" s="75" t="s">
        <v>66</v>
      </c>
      <c r="X4" s="12"/>
      <c r="Y4" s="12"/>
      <c r="AB4" s="80" t="s">
        <v>67</v>
      </c>
      <c r="AC4" s="78" t="s">
        <v>62</v>
      </c>
      <c r="AD4" s="81" t="s">
        <v>68</v>
      </c>
      <c r="AE4" s="80" t="s">
        <v>69</v>
      </c>
      <c r="AF4" s="78" t="s">
        <v>52</v>
      </c>
      <c r="AG4" s="82" t="s">
        <v>70</v>
      </c>
      <c r="AH4" s="80" t="s">
        <v>71</v>
      </c>
      <c r="AI4" s="78" t="s">
        <v>52</v>
      </c>
      <c r="AJ4" s="82" t="s">
        <v>72</v>
      </c>
      <c r="AK4" s="80" t="s">
        <v>73</v>
      </c>
      <c r="AM4" s="80" t="str">
        <f>IF($AM$3="","出納帳",VLOOKUP(AF5,$B$5:$L$106,3,0)&amp;"方残")</f>
        <v>借方残</v>
      </c>
      <c r="AO4" s="83" t="s">
        <v>74</v>
      </c>
      <c r="AP4" s="83" t="s">
        <v>75</v>
      </c>
      <c r="AQ4" s="83" t="s">
        <v>76</v>
      </c>
    </row>
    <row r="5" spans="2:43" x14ac:dyDescent="0.2">
      <c r="B5" s="84">
        <v>50</v>
      </c>
      <c r="C5" t="s">
        <v>77</v>
      </c>
      <c r="D5" t="s">
        <v>78</v>
      </c>
      <c r="E5" s="85">
        <v>98000</v>
      </c>
      <c r="F5" s="86"/>
      <c r="G5" s="87">
        <f t="shared" ref="G5:G36" si="0">SUMIF($AG$6:$AG$1000,$L5,$AH$6:$AH$1000)</f>
        <v>132000</v>
      </c>
      <c r="H5" s="87">
        <f t="shared" ref="H5:H36" si="1">SUMIF($AJ$6:$AJ$1000,$L5,$AK$6:$AK$1000)</f>
        <v>96000</v>
      </c>
      <c r="I5" s="88">
        <f t="shared" ref="I5:I31" si="2">E5+G5-H5</f>
        <v>134000</v>
      </c>
      <c r="J5" s="86"/>
      <c r="L5" s="89" t="str">
        <f t="shared" ref="L5:L36" si="3">IF(B5="","",B5&amp;" "&amp;C5)</f>
        <v>50 現　　　金</v>
      </c>
      <c r="O5" s="49">
        <v>1</v>
      </c>
      <c r="P5">
        <v>100</v>
      </c>
      <c r="Q5" t="s">
        <v>79</v>
      </c>
      <c r="R5" s="90"/>
      <c r="S5" t="str">
        <f>IF(R5&lt;&gt;"",VLOOKUP(R5,$B$5:$L$106,11,0),"")</f>
        <v/>
      </c>
      <c r="T5" s="90"/>
      <c r="U5" t="str">
        <f>IF(T5&lt;&gt;"",VLOOKUP(T5,$B$5:$L$106,11,0),"")</f>
        <v/>
      </c>
      <c r="W5" s="91" t="str">
        <f t="shared" ref="W5:W36" si="4">P5&amp;" "&amp;Q5</f>
        <v>100 －通帳取引－</v>
      </c>
      <c r="AA5" s="92" t="s">
        <v>80</v>
      </c>
      <c r="AB5" s="93" t="str">
        <f>IF($AM$3="",""," 1 月 1 日")</f>
        <v xml:space="preserve"> 1 月 1 日</v>
      </c>
      <c r="AC5" s="83"/>
      <c r="AD5" s="93" t="str">
        <f>IF($AM$3="","","前期繰越")</f>
        <v>前期繰越</v>
      </c>
      <c r="AE5" s="91"/>
      <c r="AF5" s="94">
        <f>IF($AM$3&lt;&gt;"",VALUE(MID($AM$3,1,3)),"")</f>
        <v>51</v>
      </c>
      <c r="AG5" s="91" t="str">
        <f t="shared" ref="AG5:AG68" si="5">IF(AF5&lt;&gt;"",VLOOKUP(AF5,$B$5:$L$106,11,0),"")</f>
        <v>51 普通預金</v>
      </c>
      <c r="AH5" s="87">
        <f>IF(AF5&lt;&gt;"",VLOOKUP(AF5,$B$5:$L$106,4,0),"")</f>
        <v>4682000</v>
      </c>
      <c r="AI5" s="94">
        <f>IF($AM$3&lt;&gt;"",VALUE(MID($AM$3,1,3)),"")</f>
        <v>51</v>
      </c>
      <c r="AJ5" s="91" t="str">
        <f t="shared" ref="AJ5:AJ68" si="6">IF(AI5&lt;&gt;"",VLOOKUP(AI5,$B$5:$L$106,11,0),"")</f>
        <v>51 普通預金</v>
      </c>
      <c r="AK5" s="87">
        <f>IF(AI5&lt;&gt;"",VLOOKUP(AI5,$B$5:$L$106,5,0),"")</f>
        <v>0</v>
      </c>
      <c r="AM5" s="87">
        <f>IF($AM$4="借方残",AH5,IF(AM4="貸方残",AK5,0))</f>
        <v>4682000</v>
      </c>
      <c r="AO5" s="83" t="s">
        <v>81</v>
      </c>
      <c r="AP5" s="89"/>
      <c r="AQ5" s="89"/>
    </row>
    <row r="6" spans="2:43" x14ac:dyDescent="0.2">
      <c r="B6" s="84">
        <v>51</v>
      </c>
      <c r="C6" t="s">
        <v>82</v>
      </c>
      <c r="D6" t="s">
        <v>78</v>
      </c>
      <c r="E6" s="85">
        <v>4682000</v>
      </c>
      <c r="F6" s="86"/>
      <c r="G6" s="87">
        <f t="shared" si="0"/>
        <v>18598451</v>
      </c>
      <c r="H6" s="87">
        <f t="shared" si="1"/>
        <v>18577000</v>
      </c>
      <c r="I6" s="88">
        <f t="shared" si="2"/>
        <v>4703451</v>
      </c>
      <c r="J6" s="86"/>
      <c r="L6" s="89" t="str">
        <f t="shared" si="3"/>
        <v>51 普通預金</v>
      </c>
      <c r="M6" s="49" t="s">
        <v>83</v>
      </c>
      <c r="O6" s="49">
        <v>2</v>
      </c>
      <c r="P6">
        <v>101</v>
      </c>
      <c r="Q6" t="s">
        <v>84</v>
      </c>
      <c r="R6" s="90"/>
      <c r="S6" t="s">
        <v>85</v>
      </c>
      <c r="T6" s="90"/>
      <c r="U6" t="s">
        <v>86</v>
      </c>
      <c r="W6" s="89" t="str">
        <f t="shared" si="4"/>
        <v>101 苗木購入</v>
      </c>
      <c r="X6" s="68"/>
      <c r="Y6" s="68"/>
      <c r="AA6" s="95" t="s">
        <v>87</v>
      </c>
      <c r="AB6" s="96" t="s">
        <v>88</v>
      </c>
      <c r="AC6" s="49"/>
      <c r="AD6" t="s">
        <v>89</v>
      </c>
      <c r="AF6" s="49" t="str">
        <f t="shared" ref="AF6:AF69" si="7">IF(ISERROR(VALUE(MID(AD6,1,3))),"",VALUE(MID(VLOOKUP(VALUE(MID(AD6,1,3)),$P$5:$W$120,4,0),1,3)))</f>
        <v/>
      </c>
      <c r="AG6" t="str">
        <f t="shared" si="5"/>
        <v/>
      </c>
      <c r="AH6" s="85"/>
      <c r="AI6" s="49" t="str">
        <f t="shared" ref="AI6:AI69" si="8">IF(ISERR(VALUE(MID(AD6,1,3))),"",VALUE(MID(VLOOKUP(VALUE(MID(AD6,1,3)),$P$5:$W$120,6,0),1,3)))</f>
        <v/>
      </c>
      <c r="AJ6" t="str">
        <f t="shared" si="6"/>
        <v/>
      </c>
      <c r="AK6" s="97">
        <f t="shared" ref="AK6:AK25" si="9">AH6</f>
        <v>0</v>
      </c>
      <c r="AM6" s="98">
        <f t="shared" ref="AM6:AM69" si="10">IF(AG6=$AM$3,IF($AM$4="借方残",AH6+AM5,AM5-AH6),IF(AJ6=$AM$3,IF($AM$4="借方残",AM5-AK6,AK6+AM5),AM5))</f>
        <v>4682000</v>
      </c>
      <c r="AO6" s="68" t="str">
        <f t="shared" ref="AO6:AO69" si="11">IF($AO$3="","",IF(OR(AG6=$AO$3,AJ6=$AO$3),1,""))</f>
        <v/>
      </c>
      <c r="AP6" s="68" t="str">
        <f>IF(AO6=1,COUNTIF($AO$6:AO6,"=1"),"")</f>
        <v/>
      </c>
      <c r="AQ6" s="66" t="str">
        <f t="shared" ref="AQ6:AQ69" si="12">IF($AO$3="","",IF(AG6=$AO$3,"借",IF(AJ6=$AO$3,"貸","")))</f>
        <v/>
      </c>
    </row>
    <row r="7" spans="2:43" x14ac:dyDescent="0.2">
      <c r="B7" s="99">
        <v>52</v>
      </c>
      <c r="C7" s="68" t="s">
        <v>90</v>
      </c>
      <c r="D7" s="68" t="s">
        <v>78</v>
      </c>
      <c r="E7" s="85"/>
      <c r="F7" s="86"/>
      <c r="G7" s="87">
        <f t="shared" si="0"/>
        <v>0</v>
      </c>
      <c r="H7" s="87">
        <f t="shared" si="1"/>
        <v>0</v>
      </c>
      <c r="I7" s="88">
        <f t="shared" si="2"/>
        <v>0</v>
      </c>
      <c r="J7" s="86"/>
      <c r="L7" s="89" t="str">
        <f t="shared" si="3"/>
        <v>52 _農協１</v>
      </c>
      <c r="M7" s="49" t="s">
        <v>91</v>
      </c>
      <c r="O7" s="49">
        <v>3</v>
      </c>
      <c r="P7">
        <v>102</v>
      </c>
      <c r="Q7" t="s">
        <v>92</v>
      </c>
      <c r="R7" s="90"/>
      <c r="S7" t="s">
        <v>93</v>
      </c>
      <c r="T7" s="90">
        <v>51</v>
      </c>
      <c r="U7" t="str">
        <f t="shared" ref="U7:U20" si="13">IF(T7&lt;&gt;"",VLOOKUP(T7,$B$5:$L$106,11,0),"")</f>
        <v>51 普通預金</v>
      </c>
      <c r="W7" s="89" t="str">
        <f t="shared" si="4"/>
        <v>102 固定資産税</v>
      </c>
      <c r="X7" s="68"/>
      <c r="Y7" s="68"/>
      <c r="AA7" s="49">
        <v>2</v>
      </c>
      <c r="AB7" s="96">
        <v>45693</v>
      </c>
      <c r="AC7" s="49"/>
      <c r="AD7" t="s">
        <v>94</v>
      </c>
      <c r="AF7" s="49">
        <f t="shared" si="7"/>
        <v>56</v>
      </c>
      <c r="AG7" t="str">
        <f t="shared" si="5"/>
        <v>56 売　掛　金</v>
      </c>
      <c r="AH7" s="85">
        <v>330000</v>
      </c>
      <c r="AI7" s="49">
        <f t="shared" si="8"/>
        <v>12</v>
      </c>
      <c r="AJ7" t="str">
        <f t="shared" si="6"/>
        <v>12 _花き売上</v>
      </c>
      <c r="AK7" s="97">
        <f t="shared" si="9"/>
        <v>330000</v>
      </c>
      <c r="AM7" s="98">
        <f t="shared" si="10"/>
        <v>4682000</v>
      </c>
      <c r="AO7" s="100" t="str">
        <f t="shared" si="11"/>
        <v/>
      </c>
      <c r="AP7" s="100" t="str">
        <f>IF(AO7=1,COUNTIF($AO$6:AO7,"=1"),"")</f>
        <v/>
      </c>
      <c r="AQ7" s="101" t="str">
        <f t="shared" si="12"/>
        <v/>
      </c>
    </row>
    <row r="8" spans="2:43" x14ac:dyDescent="0.2">
      <c r="B8" s="99">
        <v>53</v>
      </c>
      <c r="C8" s="68" t="s">
        <v>95</v>
      </c>
      <c r="D8" s="68" t="s">
        <v>78</v>
      </c>
      <c r="E8" s="85"/>
      <c r="F8" s="86"/>
      <c r="G8" s="87">
        <f t="shared" si="0"/>
        <v>0</v>
      </c>
      <c r="H8" s="87">
        <f t="shared" si="1"/>
        <v>0</v>
      </c>
      <c r="I8" s="88">
        <f t="shared" si="2"/>
        <v>0</v>
      </c>
      <c r="J8" s="86"/>
      <c r="L8" s="89" t="str">
        <f t="shared" si="3"/>
        <v>53 _農協２</v>
      </c>
      <c r="M8" s="49" t="s">
        <v>91</v>
      </c>
      <c r="O8" s="49">
        <v>4</v>
      </c>
      <c r="P8">
        <v>103</v>
      </c>
      <c r="Q8" t="s">
        <v>96</v>
      </c>
      <c r="R8" s="90">
        <v>77</v>
      </c>
      <c r="S8" t="str">
        <f>IF(R8&lt;&gt;"",VLOOKUP(R8,$B$5:$L$106,11,0),"")</f>
        <v>77 買　掛　金</v>
      </c>
      <c r="T8" s="90">
        <v>51</v>
      </c>
      <c r="U8" t="str">
        <f t="shared" si="13"/>
        <v>51 普通預金</v>
      </c>
      <c r="W8" s="89" t="str">
        <f t="shared" si="4"/>
        <v>103 購買買掛支払</v>
      </c>
      <c r="X8" s="68"/>
      <c r="Y8" s="68"/>
      <c r="AA8" s="49">
        <v>3</v>
      </c>
      <c r="AB8" s="96">
        <v>45726</v>
      </c>
      <c r="AC8" s="49"/>
      <c r="AD8" t="s">
        <v>97</v>
      </c>
      <c r="AF8" s="49">
        <f t="shared" si="7"/>
        <v>20</v>
      </c>
      <c r="AG8" t="str">
        <f t="shared" si="5"/>
        <v>20 種　苗　費</v>
      </c>
      <c r="AH8" s="85">
        <v>550000</v>
      </c>
      <c r="AI8" s="49">
        <f t="shared" si="8"/>
        <v>51</v>
      </c>
      <c r="AJ8" t="str">
        <f t="shared" si="6"/>
        <v>51 普通預金</v>
      </c>
      <c r="AK8" s="97">
        <f t="shared" si="9"/>
        <v>550000</v>
      </c>
      <c r="AM8" s="98">
        <f t="shared" si="10"/>
        <v>4132000</v>
      </c>
      <c r="AO8" s="100">
        <f t="shared" si="11"/>
        <v>1</v>
      </c>
      <c r="AP8" s="100">
        <f>IF(AO8=1,COUNTIF($AO$6:AO8,"=1"),"")</f>
        <v>1</v>
      </c>
      <c r="AQ8" s="101" t="str">
        <f t="shared" si="12"/>
        <v>貸</v>
      </c>
    </row>
    <row r="9" spans="2:43" x14ac:dyDescent="0.2">
      <c r="B9" s="84">
        <v>54</v>
      </c>
      <c r="C9" t="s">
        <v>98</v>
      </c>
      <c r="D9" t="s">
        <v>78</v>
      </c>
      <c r="E9" s="85"/>
      <c r="F9" s="86"/>
      <c r="G9" s="87">
        <f t="shared" si="0"/>
        <v>0</v>
      </c>
      <c r="H9" s="87">
        <f t="shared" si="1"/>
        <v>0</v>
      </c>
      <c r="I9" s="88">
        <f t="shared" si="2"/>
        <v>0</v>
      </c>
      <c r="J9" s="86"/>
      <c r="L9" s="89" t="str">
        <f t="shared" si="3"/>
        <v>54 定期預金</v>
      </c>
      <c r="O9" s="49">
        <v>5</v>
      </c>
      <c r="P9">
        <v>104</v>
      </c>
      <c r="Q9" t="s">
        <v>99</v>
      </c>
      <c r="R9" s="90"/>
      <c r="S9" t="s">
        <v>100</v>
      </c>
      <c r="T9" s="90">
        <v>51</v>
      </c>
      <c r="U9" t="str">
        <f t="shared" si="13"/>
        <v>51 普通預金</v>
      </c>
      <c r="W9" s="89" t="str">
        <f t="shared" si="4"/>
        <v>104 借入金　元金返済</v>
      </c>
      <c r="X9" s="68"/>
      <c r="Y9" s="68"/>
      <c r="AA9" s="49">
        <v>4</v>
      </c>
      <c r="AB9" s="96">
        <v>45752</v>
      </c>
      <c r="AC9" s="49"/>
      <c r="AD9" t="s">
        <v>101</v>
      </c>
      <c r="AF9" s="49">
        <f t="shared" si="7"/>
        <v>22</v>
      </c>
      <c r="AG9" t="str">
        <f t="shared" si="5"/>
        <v>22 肥　料　費</v>
      </c>
      <c r="AH9" s="85">
        <v>935000</v>
      </c>
      <c r="AI9" s="49">
        <f t="shared" si="8"/>
        <v>77</v>
      </c>
      <c r="AJ9" t="str">
        <f t="shared" si="6"/>
        <v>77 買　掛　金</v>
      </c>
      <c r="AK9" s="97">
        <f t="shared" si="9"/>
        <v>935000</v>
      </c>
      <c r="AM9" s="98">
        <f t="shared" si="10"/>
        <v>4132000</v>
      </c>
      <c r="AO9" s="100" t="str">
        <f t="shared" si="11"/>
        <v/>
      </c>
      <c r="AP9" s="100" t="str">
        <f>IF(AO9=1,COUNTIF($AO$6:AO9,"=1"),"")</f>
        <v/>
      </c>
      <c r="AQ9" s="101" t="str">
        <f t="shared" si="12"/>
        <v/>
      </c>
    </row>
    <row r="10" spans="2:43" x14ac:dyDescent="0.2">
      <c r="B10" s="84">
        <v>55</v>
      </c>
      <c r="C10" t="s">
        <v>102</v>
      </c>
      <c r="D10" t="s">
        <v>78</v>
      </c>
      <c r="E10" s="85"/>
      <c r="F10" s="86"/>
      <c r="G10" s="87">
        <f t="shared" si="0"/>
        <v>0</v>
      </c>
      <c r="H10" s="87">
        <f t="shared" si="1"/>
        <v>0</v>
      </c>
      <c r="I10" s="88">
        <f t="shared" si="2"/>
        <v>0</v>
      </c>
      <c r="J10" s="86"/>
      <c r="L10" s="89" t="str">
        <f t="shared" si="3"/>
        <v>55 その他の預金</v>
      </c>
      <c r="O10" s="49">
        <v>6</v>
      </c>
      <c r="P10">
        <v>105</v>
      </c>
      <c r="Q10" t="s">
        <v>103</v>
      </c>
      <c r="R10" s="90"/>
      <c r="S10" t="s">
        <v>104</v>
      </c>
      <c r="T10" s="90">
        <v>51</v>
      </c>
      <c r="U10" t="str">
        <f t="shared" si="13"/>
        <v>51 普通預金</v>
      </c>
      <c r="W10" s="89" t="str">
        <f t="shared" si="4"/>
        <v>105 借入金　利息</v>
      </c>
      <c r="X10" s="68"/>
      <c r="Y10" s="68"/>
      <c r="AA10" s="49">
        <v>5</v>
      </c>
      <c r="AB10" s="96">
        <v>45787</v>
      </c>
      <c r="AC10" s="49">
        <v>301</v>
      </c>
      <c r="AD10" t="str">
        <f>IF(AC10&lt;&gt;"",VLOOKUP(AC10,$P$5:W$120,8,0),"")</f>
        <v>301 花き売上（出荷）</v>
      </c>
      <c r="AF10" s="49">
        <f t="shared" si="7"/>
        <v>56</v>
      </c>
      <c r="AG10" t="str">
        <f t="shared" si="5"/>
        <v>56 売　掛　金</v>
      </c>
      <c r="AH10" s="85">
        <v>5500000</v>
      </c>
      <c r="AI10" s="49">
        <f t="shared" si="8"/>
        <v>12</v>
      </c>
      <c r="AJ10" t="str">
        <f t="shared" si="6"/>
        <v>12 _花き売上</v>
      </c>
      <c r="AK10" s="97">
        <f t="shared" si="9"/>
        <v>5500000</v>
      </c>
      <c r="AM10" s="98">
        <f t="shared" si="10"/>
        <v>4132000</v>
      </c>
      <c r="AO10" s="100" t="str">
        <f t="shared" si="11"/>
        <v/>
      </c>
      <c r="AP10" s="100" t="str">
        <f>IF(AO10=1,COUNTIF($AO$6:AO10,"=1"),"")</f>
        <v/>
      </c>
      <c r="AQ10" s="101" t="str">
        <f t="shared" si="12"/>
        <v/>
      </c>
    </row>
    <row r="11" spans="2:43" x14ac:dyDescent="0.2">
      <c r="B11" s="84">
        <v>56</v>
      </c>
      <c r="C11" t="s">
        <v>105</v>
      </c>
      <c r="D11" t="s">
        <v>78</v>
      </c>
      <c r="E11" s="85"/>
      <c r="F11" s="86"/>
      <c r="G11" s="87">
        <f t="shared" si="0"/>
        <v>5830000</v>
      </c>
      <c r="H11" s="87">
        <f t="shared" si="1"/>
        <v>5830000</v>
      </c>
      <c r="I11" s="88">
        <f t="shared" si="2"/>
        <v>0</v>
      </c>
      <c r="J11" s="86"/>
      <c r="L11" s="89" t="str">
        <f t="shared" si="3"/>
        <v>56 売　掛　金</v>
      </c>
      <c r="O11" s="49">
        <v>7</v>
      </c>
      <c r="P11">
        <v>106</v>
      </c>
      <c r="Q11" t="s">
        <v>106</v>
      </c>
      <c r="R11" s="90">
        <v>51</v>
      </c>
      <c r="S11" t="str">
        <f>IF(R11&lt;&gt;"",VLOOKUP(R11,$B$5:$L$106,11,0),"")</f>
        <v>51 普通預金</v>
      </c>
      <c r="T11" s="90">
        <v>56</v>
      </c>
      <c r="U11" t="str">
        <f t="shared" si="13"/>
        <v>56 売　掛　金</v>
      </c>
      <c r="W11" s="89" t="str">
        <f t="shared" si="4"/>
        <v>106 売掛金　回収</v>
      </c>
      <c r="X11" s="68"/>
      <c r="Y11" s="68"/>
      <c r="AA11" s="49">
        <v>6</v>
      </c>
      <c r="AB11" s="96">
        <v>45802</v>
      </c>
      <c r="AC11" s="49"/>
      <c r="AD11" t="s">
        <v>107</v>
      </c>
      <c r="AF11" s="49">
        <f t="shared" si="7"/>
        <v>19</v>
      </c>
      <c r="AG11" t="str">
        <f t="shared" si="5"/>
        <v>19 租税公課</v>
      </c>
      <c r="AH11" s="85">
        <v>220000</v>
      </c>
      <c r="AI11" s="49">
        <f t="shared" si="8"/>
        <v>51</v>
      </c>
      <c r="AJ11" t="str">
        <f t="shared" si="6"/>
        <v>51 普通預金</v>
      </c>
      <c r="AK11" s="97">
        <f t="shared" si="9"/>
        <v>220000</v>
      </c>
      <c r="AM11" s="98">
        <f t="shared" si="10"/>
        <v>3912000</v>
      </c>
      <c r="AO11" s="100">
        <f t="shared" si="11"/>
        <v>1</v>
      </c>
      <c r="AP11" s="100">
        <f>IF(AO11=1,COUNTIF($AO$6:AO11,"=1"),"")</f>
        <v>2</v>
      </c>
      <c r="AQ11" s="101" t="str">
        <f t="shared" si="12"/>
        <v>貸</v>
      </c>
    </row>
    <row r="12" spans="2:43" x14ac:dyDescent="0.2">
      <c r="B12" s="99">
        <v>57</v>
      </c>
      <c r="C12" s="68" t="s">
        <v>108</v>
      </c>
      <c r="D12" s="68" t="s">
        <v>78</v>
      </c>
      <c r="E12" s="85"/>
      <c r="F12" s="86"/>
      <c r="G12" s="87">
        <f t="shared" si="0"/>
        <v>0</v>
      </c>
      <c r="H12" s="87">
        <f t="shared" si="1"/>
        <v>0</v>
      </c>
      <c r="I12" s="88">
        <f t="shared" si="2"/>
        <v>0</v>
      </c>
      <c r="J12" s="86"/>
      <c r="L12" s="89" t="str">
        <f t="shared" si="3"/>
        <v>57 _得意先１</v>
      </c>
      <c r="M12" s="49" t="s">
        <v>109</v>
      </c>
      <c r="O12" s="49">
        <v>8</v>
      </c>
      <c r="P12">
        <v>107</v>
      </c>
      <c r="Q12" t="s">
        <v>110</v>
      </c>
      <c r="R12" s="90">
        <v>86</v>
      </c>
      <c r="S12" t="s">
        <v>111</v>
      </c>
      <c r="T12" s="90">
        <v>51</v>
      </c>
      <c r="U12" t="str">
        <f t="shared" si="13"/>
        <v>51 普通預金</v>
      </c>
      <c r="W12" s="89" t="str">
        <f t="shared" si="4"/>
        <v>107 販売手数料</v>
      </c>
      <c r="X12" s="68"/>
      <c r="Y12" s="68"/>
      <c r="AA12" s="49">
        <v>7</v>
      </c>
      <c r="AB12" s="96">
        <v>45808</v>
      </c>
      <c r="AC12" s="49"/>
      <c r="AD12" t="s">
        <v>112</v>
      </c>
      <c r="AF12" s="49">
        <f t="shared" si="7"/>
        <v>77</v>
      </c>
      <c r="AG12" t="str">
        <f t="shared" si="5"/>
        <v>77 買　掛　金</v>
      </c>
      <c r="AH12" s="85">
        <v>800000</v>
      </c>
      <c r="AI12" s="49">
        <f t="shared" si="8"/>
        <v>51</v>
      </c>
      <c r="AJ12" t="str">
        <f t="shared" si="6"/>
        <v>51 普通預金</v>
      </c>
      <c r="AK12" s="97">
        <f t="shared" si="9"/>
        <v>800000</v>
      </c>
      <c r="AM12" s="98">
        <f t="shared" si="10"/>
        <v>3112000</v>
      </c>
      <c r="AO12" s="100">
        <f t="shared" si="11"/>
        <v>1</v>
      </c>
      <c r="AP12" s="100">
        <f>IF(AO12=1,COUNTIF($AO$6:AO12,"=1"),"")</f>
        <v>3</v>
      </c>
      <c r="AQ12" s="101" t="str">
        <f t="shared" si="12"/>
        <v>貸</v>
      </c>
    </row>
    <row r="13" spans="2:43" x14ac:dyDescent="0.2">
      <c r="B13" s="99">
        <v>58</v>
      </c>
      <c r="C13" s="68" t="s">
        <v>113</v>
      </c>
      <c r="D13" s="68" t="s">
        <v>78</v>
      </c>
      <c r="E13" s="85"/>
      <c r="F13" s="86"/>
      <c r="G13" s="87">
        <f t="shared" si="0"/>
        <v>0</v>
      </c>
      <c r="H13" s="87">
        <f t="shared" si="1"/>
        <v>0</v>
      </c>
      <c r="I13" s="88">
        <f t="shared" si="2"/>
        <v>0</v>
      </c>
      <c r="J13" s="86"/>
      <c r="L13" s="89" t="str">
        <f t="shared" si="3"/>
        <v>58 _得意先２</v>
      </c>
      <c r="M13" s="49" t="s">
        <v>109</v>
      </c>
      <c r="O13" s="49">
        <v>8</v>
      </c>
      <c r="P13">
        <v>108</v>
      </c>
      <c r="Q13" t="s">
        <v>114</v>
      </c>
      <c r="R13" s="90"/>
      <c r="S13" t="s">
        <v>115</v>
      </c>
      <c r="T13" s="90">
        <v>51</v>
      </c>
      <c r="U13" t="str">
        <f t="shared" si="13"/>
        <v>51 普通預金</v>
      </c>
      <c r="W13" s="89" t="str">
        <f t="shared" si="4"/>
        <v>108 ハウス　修理</v>
      </c>
      <c r="X13" s="68"/>
      <c r="Y13" s="68"/>
      <c r="AA13" s="49">
        <v>8</v>
      </c>
      <c r="AB13" s="96">
        <v>45838</v>
      </c>
      <c r="AC13" s="49"/>
      <c r="AD13" t="s">
        <v>116</v>
      </c>
      <c r="AF13" s="49">
        <f t="shared" si="7"/>
        <v>81</v>
      </c>
      <c r="AG13" t="str">
        <f t="shared" si="5"/>
        <v>81 借　入　金</v>
      </c>
      <c r="AH13" s="85">
        <v>495200</v>
      </c>
      <c r="AI13" s="49">
        <f t="shared" si="8"/>
        <v>51</v>
      </c>
      <c r="AJ13" t="str">
        <f t="shared" si="6"/>
        <v>51 普通預金</v>
      </c>
      <c r="AK13" s="97">
        <f t="shared" si="9"/>
        <v>495200</v>
      </c>
      <c r="AM13" s="98">
        <f t="shared" si="10"/>
        <v>2616800</v>
      </c>
      <c r="AO13" s="100">
        <f t="shared" si="11"/>
        <v>1</v>
      </c>
      <c r="AP13" s="100">
        <f>IF(AO13=1,COUNTIF($AO$6:AO13,"=1"),"")</f>
        <v>4</v>
      </c>
      <c r="AQ13" s="101" t="str">
        <f t="shared" si="12"/>
        <v>貸</v>
      </c>
    </row>
    <row r="14" spans="2:43" x14ac:dyDescent="0.2">
      <c r="B14" s="84">
        <v>59</v>
      </c>
      <c r="C14" t="s">
        <v>117</v>
      </c>
      <c r="D14" t="s">
        <v>78</v>
      </c>
      <c r="E14" s="85"/>
      <c r="F14" s="86"/>
      <c r="G14" s="87">
        <f t="shared" si="0"/>
        <v>0</v>
      </c>
      <c r="H14" s="87">
        <f t="shared" si="1"/>
        <v>0</v>
      </c>
      <c r="I14" s="88">
        <f t="shared" si="2"/>
        <v>0</v>
      </c>
      <c r="J14" s="86"/>
      <c r="L14" s="89" t="str">
        <f t="shared" si="3"/>
        <v>59 未　収　金</v>
      </c>
      <c r="O14" s="49">
        <v>9</v>
      </c>
      <c r="P14">
        <v>109</v>
      </c>
      <c r="Q14" t="s">
        <v>118</v>
      </c>
      <c r="R14" s="90"/>
      <c r="S14" t="s">
        <v>119</v>
      </c>
      <c r="T14" s="90">
        <v>51</v>
      </c>
      <c r="U14" t="str">
        <f t="shared" si="13"/>
        <v>51 普通預金</v>
      </c>
      <c r="W14" s="89" t="str">
        <f t="shared" si="4"/>
        <v>109 ハウス　資本的改造</v>
      </c>
      <c r="X14" s="68"/>
      <c r="Y14" s="68"/>
      <c r="AA14" s="49">
        <v>9</v>
      </c>
      <c r="AB14" s="96"/>
      <c r="AC14" s="49"/>
      <c r="AD14" t="s">
        <v>120</v>
      </c>
      <c r="AF14" s="49">
        <f t="shared" si="7"/>
        <v>34</v>
      </c>
      <c r="AG14" t="str">
        <f t="shared" si="5"/>
        <v>34 利子割引料</v>
      </c>
      <c r="AH14" s="85">
        <v>4800</v>
      </c>
      <c r="AI14" s="49">
        <f t="shared" si="8"/>
        <v>51</v>
      </c>
      <c r="AJ14" t="str">
        <f t="shared" si="6"/>
        <v>51 普通預金</v>
      </c>
      <c r="AK14" s="97">
        <f t="shared" si="9"/>
        <v>4800</v>
      </c>
      <c r="AM14" s="98">
        <f t="shared" si="10"/>
        <v>2612000</v>
      </c>
      <c r="AO14" s="100">
        <f t="shared" si="11"/>
        <v>1</v>
      </c>
      <c r="AP14" s="100">
        <f>IF(AO14=1,COUNTIF($AO$6:AO14,"=1"),"")</f>
        <v>5</v>
      </c>
      <c r="AQ14" s="101" t="str">
        <f t="shared" si="12"/>
        <v>貸</v>
      </c>
    </row>
    <row r="15" spans="2:43" x14ac:dyDescent="0.2">
      <c r="B15" s="84">
        <v>60</v>
      </c>
      <c r="C15" t="s">
        <v>121</v>
      </c>
      <c r="D15" t="s">
        <v>78</v>
      </c>
      <c r="E15" s="85"/>
      <c r="F15" s="86"/>
      <c r="G15" s="87">
        <f t="shared" si="0"/>
        <v>0</v>
      </c>
      <c r="H15" s="87">
        <f t="shared" si="1"/>
        <v>0</v>
      </c>
      <c r="I15" s="88">
        <f t="shared" si="2"/>
        <v>0</v>
      </c>
      <c r="J15" s="86"/>
      <c r="L15" s="89" t="str">
        <f t="shared" si="3"/>
        <v>60 有価証券</v>
      </c>
      <c r="O15" s="49">
        <v>10</v>
      </c>
      <c r="P15">
        <v>110</v>
      </c>
      <c r="Q15" t="s">
        <v>122</v>
      </c>
      <c r="R15" s="90">
        <v>68</v>
      </c>
      <c r="S15" t="str">
        <f>IF(R15&lt;&gt;"",VLOOKUP(R15,$B$5:$L$106,11,0),"")</f>
        <v>68 農機具等</v>
      </c>
      <c r="T15" s="90">
        <v>51</v>
      </c>
      <c r="U15" t="str">
        <f t="shared" si="13"/>
        <v>51 普通預金</v>
      </c>
      <c r="W15" s="89" t="str">
        <f t="shared" si="4"/>
        <v>110 ハウス　ボイラー設備</v>
      </c>
      <c r="X15" s="68"/>
      <c r="Y15" s="68"/>
      <c r="AA15" s="49">
        <v>10</v>
      </c>
      <c r="AB15" s="96">
        <v>45856</v>
      </c>
      <c r="AC15" s="49"/>
      <c r="AD15" t="s">
        <v>123</v>
      </c>
      <c r="AF15" s="49">
        <f t="shared" si="7"/>
        <v>51</v>
      </c>
      <c r="AG15" t="str">
        <f t="shared" si="5"/>
        <v>51 普通預金</v>
      </c>
      <c r="AH15" s="85">
        <v>5830000</v>
      </c>
      <c r="AI15" s="49">
        <f t="shared" si="8"/>
        <v>56</v>
      </c>
      <c r="AJ15" t="str">
        <f t="shared" si="6"/>
        <v>56 売　掛　金</v>
      </c>
      <c r="AK15" s="97">
        <f t="shared" si="9"/>
        <v>5830000</v>
      </c>
      <c r="AM15" s="98">
        <f t="shared" si="10"/>
        <v>8442000</v>
      </c>
      <c r="AO15" s="100">
        <f t="shared" si="11"/>
        <v>1</v>
      </c>
      <c r="AP15" s="100">
        <f>IF(AO15=1,COUNTIF($AO$6:AO15,"=1"),"")</f>
        <v>6</v>
      </c>
      <c r="AQ15" s="101" t="str">
        <f t="shared" si="12"/>
        <v>借</v>
      </c>
    </row>
    <row r="16" spans="2:43" x14ac:dyDescent="0.2">
      <c r="B16" s="84">
        <v>61</v>
      </c>
      <c r="C16" t="s">
        <v>124</v>
      </c>
      <c r="D16" t="s">
        <v>78</v>
      </c>
      <c r="E16" s="85"/>
      <c r="F16" s="86"/>
      <c r="G16" s="87">
        <f t="shared" si="0"/>
        <v>0</v>
      </c>
      <c r="H16" s="87">
        <f t="shared" si="1"/>
        <v>0</v>
      </c>
      <c r="I16" s="88">
        <f t="shared" si="2"/>
        <v>0</v>
      </c>
      <c r="J16" s="86"/>
      <c r="L16" s="89" t="str">
        <f t="shared" si="3"/>
        <v>61 農産物等</v>
      </c>
      <c r="O16" s="49">
        <v>11</v>
      </c>
      <c r="P16">
        <v>111</v>
      </c>
      <c r="Q16" t="s">
        <v>125</v>
      </c>
      <c r="R16" s="90">
        <v>51</v>
      </c>
      <c r="S16" t="str">
        <f>IF(R16&lt;&gt;"",VLOOKUP(R16,$B$5:$L$106,11,0),"")</f>
        <v>51 普通預金</v>
      </c>
      <c r="T16" s="90">
        <v>16</v>
      </c>
      <c r="U16" t="str">
        <f t="shared" si="13"/>
        <v>16 雑　収　入</v>
      </c>
      <c r="W16" s="89" t="str">
        <f t="shared" si="4"/>
        <v>111 園芸施設共済金</v>
      </c>
      <c r="X16" s="68"/>
      <c r="Y16" s="68"/>
      <c r="AA16" s="49">
        <v>11</v>
      </c>
      <c r="AB16" s="96"/>
      <c r="AC16" s="49"/>
      <c r="AD16" t="s">
        <v>126</v>
      </c>
      <c r="AF16" s="49">
        <f t="shared" si="7"/>
        <v>32</v>
      </c>
      <c r="AG16" t="str">
        <f t="shared" si="5"/>
        <v>32 荷造運賃手数料</v>
      </c>
      <c r="AH16" s="85">
        <v>440000</v>
      </c>
      <c r="AI16" s="49">
        <f t="shared" si="8"/>
        <v>51</v>
      </c>
      <c r="AJ16" t="str">
        <f t="shared" si="6"/>
        <v>51 普通預金</v>
      </c>
      <c r="AK16" s="97">
        <f t="shared" si="9"/>
        <v>440000</v>
      </c>
      <c r="AM16" s="98">
        <f t="shared" si="10"/>
        <v>8002000</v>
      </c>
      <c r="AO16" s="100">
        <f t="shared" si="11"/>
        <v>1</v>
      </c>
      <c r="AP16" s="100">
        <f>IF(AO16=1,COUNTIF($AO$6:AO16,"=1"),"")</f>
        <v>7</v>
      </c>
      <c r="AQ16" s="101" t="str">
        <f t="shared" si="12"/>
        <v>貸</v>
      </c>
    </row>
    <row r="17" spans="2:43" x14ac:dyDescent="0.2">
      <c r="B17" s="84">
        <v>62</v>
      </c>
      <c r="C17" t="s">
        <v>127</v>
      </c>
      <c r="D17" t="s">
        <v>78</v>
      </c>
      <c r="E17" s="85"/>
      <c r="F17" s="86"/>
      <c r="G17" s="87">
        <f t="shared" si="0"/>
        <v>0</v>
      </c>
      <c r="H17" s="87">
        <f t="shared" si="1"/>
        <v>0</v>
      </c>
      <c r="I17" s="88">
        <f t="shared" si="2"/>
        <v>0</v>
      </c>
      <c r="J17" s="86"/>
      <c r="L17" s="89" t="str">
        <f t="shared" si="3"/>
        <v>62 未収穫農産物等</v>
      </c>
      <c r="O17" s="49">
        <v>12</v>
      </c>
      <c r="P17">
        <v>112</v>
      </c>
      <c r="Q17" t="s">
        <v>128</v>
      </c>
      <c r="R17" s="90"/>
      <c r="S17" t="s">
        <v>129</v>
      </c>
      <c r="T17" s="90">
        <v>51</v>
      </c>
      <c r="U17" t="str">
        <f t="shared" si="13"/>
        <v>51 普通預金</v>
      </c>
      <c r="W17" s="89" t="str">
        <f t="shared" si="4"/>
        <v>112 賃金手当　支払</v>
      </c>
      <c r="X17" s="68"/>
      <c r="Y17" s="68"/>
      <c r="AA17" s="49">
        <v>12</v>
      </c>
      <c r="AB17" s="96">
        <v>45869</v>
      </c>
      <c r="AC17" s="49"/>
      <c r="AD17" t="s">
        <v>130</v>
      </c>
      <c r="AF17" s="49">
        <f t="shared" si="7"/>
        <v>50</v>
      </c>
      <c r="AG17" t="str">
        <f t="shared" si="5"/>
        <v>50 現　　　金</v>
      </c>
      <c r="AH17" s="85">
        <v>132000</v>
      </c>
      <c r="AI17" s="49">
        <f t="shared" si="8"/>
        <v>16</v>
      </c>
      <c r="AJ17" t="str">
        <f t="shared" si="6"/>
        <v>16 雑　収　入</v>
      </c>
      <c r="AK17" s="97">
        <f t="shared" si="9"/>
        <v>132000</v>
      </c>
      <c r="AM17" s="98">
        <f t="shared" si="10"/>
        <v>8002000</v>
      </c>
      <c r="AO17" s="100" t="str">
        <f t="shared" si="11"/>
        <v/>
      </c>
      <c r="AP17" s="100" t="str">
        <f>IF(AO17=1,COUNTIF($AO$6:AO17,"=1"),"")</f>
        <v/>
      </c>
      <c r="AQ17" s="101" t="str">
        <f t="shared" si="12"/>
        <v/>
      </c>
    </row>
    <row r="18" spans="2:43" x14ac:dyDescent="0.2">
      <c r="B18" s="84">
        <v>63</v>
      </c>
      <c r="C18" t="s">
        <v>131</v>
      </c>
      <c r="D18" t="s">
        <v>78</v>
      </c>
      <c r="E18" s="85"/>
      <c r="F18" s="86"/>
      <c r="G18" s="87">
        <f t="shared" si="0"/>
        <v>0</v>
      </c>
      <c r="H18" s="87">
        <f t="shared" si="1"/>
        <v>0</v>
      </c>
      <c r="I18" s="88">
        <f t="shared" si="2"/>
        <v>0</v>
      </c>
      <c r="J18" s="86"/>
      <c r="L18" s="89" t="str">
        <f t="shared" si="3"/>
        <v>63 育成中の生物</v>
      </c>
      <c r="O18" s="49">
        <v>13</v>
      </c>
      <c r="P18">
        <v>113</v>
      </c>
      <c r="Q18" t="s">
        <v>132</v>
      </c>
      <c r="R18" s="90">
        <v>51</v>
      </c>
      <c r="S18" t="str">
        <f>IF(R18&lt;&gt;"",VLOOKUP(R18,$B$5:$L$106,11,0),"")</f>
        <v>51 普通預金</v>
      </c>
      <c r="T18" s="90">
        <v>16</v>
      </c>
      <c r="U18" t="str">
        <f t="shared" si="13"/>
        <v>16 雑　収　入</v>
      </c>
      <c r="W18" s="89" t="str">
        <f t="shared" si="4"/>
        <v>113 次世代投資資金</v>
      </c>
      <c r="X18" s="68"/>
      <c r="Y18" s="92"/>
      <c r="AA18" s="49">
        <v>13</v>
      </c>
      <c r="AB18" s="96">
        <v>45926</v>
      </c>
      <c r="AC18" s="49"/>
      <c r="AD18" t="s">
        <v>133</v>
      </c>
      <c r="AF18" s="49">
        <f t="shared" si="7"/>
        <v>27</v>
      </c>
      <c r="AG18" t="str">
        <f t="shared" si="5"/>
        <v>27 修　繕　費</v>
      </c>
      <c r="AH18" s="85">
        <v>165000</v>
      </c>
      <c r="AI18" s="49">
        <f t="shared" si="8"/>
        <v>51</v>
      </c>
      <c r="AJ18" t="str">
        <f t="shared" si="6"/>
        <v>51 普通預金</v>
      </c>
      <c r="AK18" s="97">
        <f t="shared" si="9"/>
        <v>165000</v>
      </c>
      <c r="AM18" s="98">
        <f t="shared" si="10"/>
        <v>7837000</v>
      </c>
      <c r="AO18" s="100">
        <f t="shared" si="11"/>
        <v>1</v>
      </c>
      <c r="AP18" s="100">
        <f>IF(AO18=1,COUNTIF($AO$6:AO18,"=1"),"")</f>
        <v>8</v>
      </c>
      <c r="AQ18" s="101" t="str">
        <f t="shared" si="12"/>
        <v>貸</v>
      </c>
    </row>
    <row r="19" spans="2:43" x14ac:dyDescent="0.2">
      <c r="B19" s="84">
        <v>64</v>
      </c>
      <c r="C19" t="s">
        <v>134</v>
      </c>
      <c r="D19" t="s">
        <v>78</v>
      </c>
      <c r="E19" s="85"/>
      <c r="F19" s="86"/>
      <c r="G19" s="87">
        <f t="shared" si="0"/>
        <v>0</v>
      </c>
      <c r="H19" s="87">
        <f t="shared" si="1"/>
        <v>0</v>
      </c>
      <c r="I19" s="88">
        <f t="shared" si="2"/>
        <v>0</v>
      </c>
      <c r="J19" s="86"/>
      <c r="L19" s="89" t="str">
        <f t="shared" si="3"/>
        <v>64 肥料その他貯蔵品</v>
      </c>
      <c r="O19" s="49">
        <v>14</v>
      </c>
      <c r="P19">
        <v>114</v>
      </c>
      <c r="Q19" t="s">
        <v>135</v>
      </c>
      <c r="R19" s="90">
        <v>51</v>
      </c>
      <c r="S19" t="str">
        <f>IF(R19&lt;&gt;"",VLOOKUP(R19,$B$5:$L$106,11,0),"")</f>
        <v>51 普通預金</v>
      </c>
      <c r="T19" s="90">
        <v>98</v>
      </c>
      <c r="U19" t="str">
        <f t="shared" si="13"/>
        <v>98 事業主借</v>
      </c>
      <c r="W19" s="89" t="str">
        <f t="shared" si="4"/>
        <v>114 ボイラー補助金</v>
      </c>
      <c r="X19" s="68"/>
      <c r="Y19" s="92" t="s">
        <v>136</v>
      </c>
      <c r="AA19" s="49">
        <v>14</v>
      </c>
      <c r="AB19" s="96"/>
      <c r="AC19" s="49"/>
      <c r="AD19" t="s">
        <v>137</v>
      </c>
      <c r="AF19" s="49">
        <f t="shared" si="7"/>
        <v>67</v>
      </c>
      <c r="AG19" t="str">
        <f t="shared" si="5"/>
        <v>67 建物・構築物</v>
      </c>
      <c r="AH19" s="85">
        <v>1650000</v>
      </c>
      <c r="AI19" s="49">
        <f t="shared" si="8"/>
        <v>51</v>
      </c>
      <c r="AJ19" t="str">
        <f t="shared" si="6"/>
        <v>51 普通預金</v>
      </c>
      <c r="AK19" s="97">
        <f t="shared" si="9"/>
        <v>1650000</v>
      </c>
      <c r="AM19" s="98">
        <f t="shared" si="10"/>
        <v>6187000</v>
      </c>
      <c r="AO19" s="100">
        <f t="shared" si="11"/>
        <v>1</v>
      </c>
      <c r="AP19" s="100">
        <f>IF(AO19=1,COUNTIF($AO$6:AO19,"=1"),"")</f>
        <v>9</v>
      </c>
      <c r="AQ19" s="101" t="str">
        <f t="shared" si="12"/>
        <v>貸</v>
      </c>
    </row>
    <row r="20" spans="2:43" x14ac:dyDescent="0.2">
      <c r="B20" s="84">
        <v>65</v>
      </c>
      <c r="C20" t="s">
        <v>138</v>
      </c>
      <c r="D20" t="s">
        <v>78</v>
      </c>
      <c r="E20" s="85"/>
      <c r="F20" s="86"/>
      <c r="G20" s="87">
        <f t="shared" si="0"/>
        <v>0</v>
      </c>
      <c r="H20" s="87">
        <f t="shared" si="1"/>
        <v>0</v>
      </c>
      <c r="I20" s="88">
        <f t="shared" si="2"/>
        <v>0</v>
      </c>
      <c r="J20" s="86"/>
      <c r="L20" s="89" t="str">
        <f t="shared" si="3"/>
        <v>65 前　払　金</v>
      </c>
      <c r="O20" s="49">
        <v>15</v>
      </c>
      <c r="P20">
        <v>115</v>
      </c>
      <c r="Q20" t="s">
        <v>139</v>
      </c>
      <c r="R20" s="90"/>
      <c r="S20" t="s">
        <v>140</v>
      </c>
      <c r="T20" s="90">
        <v>51</v>
      </c>
      <c r="U20" t="str">
        <f t="shared" si="13"/>
        <v>51 普通預金</v>
      </c>
      <c r="W20" s="89" t="str">
        <f t="shared" si="4"/>
        <v>115 ガソリンスタンド</v>
      </c>
      <c r="X20" s="68"/>
      <c r="Y20" s="68"/>
      <c r="AA20" s="49">
        <v>15</v>
      </c>
      <c r="AB20" s="96">
        <v>45934</v>
      </c>
      <c r="AC20" s="49"/>
      <c r="AD20" t="s">
        <v>141</v>
      </c>
      <c r="AF20" s="49">
        <f t="shared" si="7"/>
        <v>30</v>
      </c>
      <c r="AG20" t="str">
        <f t="shared" si="5"/>
        <v>30 農業共済掛金</v>
      </c>
      <c r="AH20" s="85">
        <v>96000</v>
      </c>
      <c r="AI20" s="49">
        <f t="shared" si="8"/>
        <v>50</v>
      </c>
      <c r="AJ20" t="str">
        <f t="shared" si="6"/>
        <v>50 現　　　金</v>
      </c>
      <c r="AK20" s="97">
        <f t="shared" si="9"/>
        <v>96000</v>
      </c>
      <c r="AM20" s="98">
        <f t="shared" si="10"/>
        <v>6187000</v>
      </c>
      <c r="AO20" s="100" t="str">
        <f t="shared" si="11"/>
        <v/>
      </c>
      <c r="AP20" s="100" t="str">
        <f>IF(AO20=1,COUNTIF($AO$6:AO20,"=1"),"")</f>
        <v/>
      </c>
      <c r="AQ20" s="101" t="str">
        <f t="shared" si="12"/>
        <v/>
      </c>
    </row>
    <row r="21" spans="2:43" x14ac:dyDescent="0.2">
      <c r="B21" s="84">
        <v>66</v>
      </c>
      <c r="C21" t="s">
        <v>142</v>
      </c>
      <c r="D21" t="s">
        <v>78</v>
      </c>
      <c r="E21" s="85"/>
      <c r="F21" s="86"/>
      <c r="G21" s="87">
        <f t="shared" si="0"/>
        <v>0</v>
      </c>
      <c r="H21" s="87">
        <f t="shared" si="1"/>
        <v>0</v>
      </c>
      <c r="I21" s="88">
        <f t="shared" si="2"/>
        <v>0</v>
      </c>
      <c r="J21" s="86"/>
      <c r="L21" s="89" t="str">
        <f t="shared" si="3"/>
        <v>66 貸　付　金</v>
      </c>
      <c r="O21" s="49">
        <v>16</v>
      </c>
      <c r="P21">
        <v>116</v>
      </c>
      <c r="Q21" t="s">
        <v>143</v>
      </c>
      <c r="R21" s="90">
        <v>51</v>
      </c>
      <c r="S21" t="str">
        <f>IF(R21&lt;&gt;"",VLOOKUP(R21,$B$5:$L$106,11,0),"")</f>
        <v>51 普通預金</v>
      </c>
      <c r="T21" s="90"/>
      <c r="U21" t="s">
        <v>144</v>
      </c>
      <c r="W21" s="89" t="str">
        <f t="shared" si="4"/>
        <v>116 アルバイト賃金</v>
      </c>
      <c r="X21" s="68"/>
      <c r="Y21" s="68"/>
      <c r="AA21" s="49">
        <v>16</v>
      </c>
      <c r="AB21" s="96">
        <v>45950</v>
      </c>
      <c r="AC21" s="49"/>
      <c r="AD21" t="s">
        <v>145</v>
      </c>
      <c r="AF21" s="49">
        <f t="shared" si="7"/>
        <v>68</v>
      </c>
      <c r="AG21" t="str">
        <f t="shared" si="5"/>
        <v>68 農機具等</v>
      </c>
      <c r="AH21" s="85">
        <v>200000</v>
      </c>
      <c r="AI21" s="49">
        <f t="shared" si="8"/>
        <v>51</v>
      </c>
      <c r="AJ21" t="str">
        <f t="shared" si="6"/>
        <v>51 普通預金</v>
      </c>
      <c r="AK21" s="97">
        <f t="shared" si="9"/>
        <v>200000</v>
      </c>
      <c r="AM21" s="98">
        <f t="shared" si="10"/>
        <v>5987000</v>
      </c>
      <c r="AO21" s="100">
        <f t="shared" si="11"/>
        <v>1</v>
      </c>
      <c r="AP21" s="100">
        <f>IF(AO21=1,COUNTIF($AO$6:AO21,"=1"),"")</f>
        <v>10</v>
      </c>
      <c r="AQ21" s="101" t="str">
        <f t="shared" si="12"/>
        <v>貸</v>
      </c>
    </row>
    <row r="22" spans="2:43" x14ac:dyDescent="0.2">
      <c r="B22" s="84">
        <v>67</v>
      </c>
      <c r="C22" t="s">
        <v>146</v>
      </c>
      <c r="D22" t="s">
        <v>78</v>
      </c>
      <c r="E22" s="85">
        <v>592920</v>
      </c>
      <c r="F22" s="86"/>
      <c r="G22" s="87">
        <f t="shared" si="0"/>
        <v>1650000</v>
      </c>
      <c r="H22" s="87">
        <f t="shared" si="1"/>
        <v>93870</v>
      </c>
      <c r="I22" s="88">
        <f t="shared" si="2"/>
        <v>2149050</v>
      </c>
      <c r="J22" s="86"/>
      <c r="L22" s="89" t="str">
        <f t="shared" si="3"/>
        <v>67 建物・構築物</v>
      </c>
      <c r="O22" s="49">
        <v>17</v>
      </c>
      <c r="P22">
        <v>117</v>
      </c>
      <c r="Q22" t="s">
        <v>147</v>
      </c>
      <c r="R22" s="90"/>
      <c r="S22" t="s">
        <v>148</v>
      </c>
      <c r="T22" s="90">
        <v>51</v>
      </c>
      <c r="U22" t="str">
        <f t="shared" ref="U22:U28" si="14">IF(T22&lt;&gt;"",VLOOKUP(T22,$B$5:$L$106,11,0),"")</f>
        <v>51 普通預金</v>
      </c>
      <c r="W22" s="89" t="str">
        <f t="shared" si="4"/>
        <v>117 専従者給与</v>
      </c>
      <c r="X22" s="68"/>
      <c r="Y22" s="68"/>
      <c r="AA22" s="49">
        <v>17</v>
      </c>
      <c r="AB22" s="96"/>
      <c r="AC22" s="49"/>
      <c r="AD22" t="s">
        <v>149</v>
      </c>
      <c r="AF22" s="49">
        <f t="shared" si="7"/>
        <v>68</v>
      </c>
      <c r="AG22" t="str">
        <f t="shared" si="5"/>
        <v>68 農機具等</v>
      </c>
      <c r="AH22" s="85">
        <v>2770000</v>
      </c>
      <c r="AI22" s="49">
        <f t="shared" si="8"/>
        <v>85</v>
      </c>
      <c r="AJ22" t="str">
        <f t="shared" si="6"/>
        <v>85 未　払　金</v>
      </c>
      <c r="AK22" s="97">
        <f t="shared" si="9"/>
        <v>2770000</v>
      </c>
      <c r="AM22" s="98">
        <f t="shared" si="10"/>
        <v>5987000</v>
      </c>
      <c r="AO22" s="100" t="str">
        <f t="shared" si="11"/>
        <v/>
      </c>
      <c r="AP22" s="100" t="str">
        <f>IF(AO22=1,COUNTIF($AO$6:AO22,"=1"),"")</f>
        <v/>
      </c>
      <c r="AQ22" s="101" t="str">
        <f t="shared" si="12"/>
        <v/>
      </c>
    </row>
    <row r="23" spans="2:43" x14ac:dyDescent="0.2">
      <c r="B23" s="84">
        <v>68</v>
      </c>
      <c r="C23" t="s">
        <v>150</v>
      </c>
      <c r="D23" t="s">
        <v>78</v>
      </c>
      <c r="E23" s="85">
        <v>2082600</v>
      </c>
      <c r="F23" s="86"/>
      <c r="G23" s="87">
        <f t="shared" si="0"/>
        <v>2970000</v>
      </c>
      <c r="H23" s="87">
        <f t="shared" si="1"/>
        <v>2163714</v>
      </c>
      <c r="I23" s="88">
        <f t="shared" si="2"/>
        <v>2888886</v>
      </c>
      <c r="J23" s="86"/>
      <c r="L23" s="89" t="str">
        <f t="shared" si="3"/>
        <v>68 農機具等</v>
      </c>
      <c r="O23" s="49">
        <v>18</v>
      </c>
      <c r="P23">
        <v>118</v>
      </c>
      <c r="Q23" t="s">
        <v>151</v>
      </c>
      <c r="R23" s="90">
        <v>97</v>
      </c>
      <c r="S23" t="str">
        <f>IF(R23&lt;&gt;"",VLOOKUP(R23,$B$5:$L$106,11,0),"")</f>
        <v>97 事業主貸</v>
      </c>
      <c r="T23" s="90">
        <v>51</v>
      </c>
      <c r="U23" t="str">
        <f t="shared" si="14"/>
        <v>51 普通預金</v>
      </c>
      <c r="W23" s="89" t="str">
        <f t="shared" si="4"/>
        <v>118 家計費</v>
      </c>
      <c r="X23" s="68"/>
      <c r="Y23" s="68"/>
      <c r="AA23" s="49">
        <v>18</v>
      </c>
      <c r="AB23" s="96">
        <v>45979</v>
      </c>
      <c r="AC23" s="49"/>
      <c r="AD23" t="s">
        <v>152</v>
      </c>
      <c r="AF23" s="49">
        <f t="shared" si="7"/>
        <v>51</v>
      </c>
      <c r="AG23" t="str">
        <f t="shared" si="5"/>
        <v>51 普通預金</v>
      </c>
      <c r="AH23" s="85">
        <v>1500000</v>
      </c>
      <c r="AI23" s="49">
        <f t="shared" si="8"/>
        <v>16</v>
      </c>
      <c r="AJ23" t="str">
        <f t="shared" si="6"/>
        <v>16 雑　収　入</v>
      </c>
      <c r="AK23" s="97">
        <f t="shared" si="9"/>
        <v>1500000</v>
      </c>
      <c r="AM23" s="98">
        <f t="shared" si="10"/>
        <v>7487000</v>
      </c>
      <c r="AO23" s="100">
        <f t="shared" si="11"/>
        <v>1</v>
      </c>
      <c r="AP23" s="100">
        <f>IF(AO23=1,COUNTIF($AO$6:AO23,"=1"),"")</f>
        <v>11</v>
      </c>
      <c r="AQ23" s="101" t="str">
        <f t="shared" si="12"/>
        <v>借</v>
      </c>
    </row>
    <row r="24" spans="2:43" x14ac:dyDescent="0.2">
      <c r="B24" s="84">
        <v>69</v>
      </c>
      <c r="C24" t="s">
        <v>153</v>
      </c>
      <c r="D24" t="s">
        <v>78</v>
      </c>
      <c r="E24" s="85"/>
      <c r="F24" s="86"/>
      <c r="G24" s="87">
        <f t="shared" si="0"/>
        <v>0</v>
      </c>
      <c r="H24" s="87">
        <f t="shared" si="1"/>
        <v>0</v>
      </c>
      <c r="I24" s="88">
        <f t="shared" si="2"/>
        <v>0</v>
      </c>
      <c r="J24" s="86"/>
      <c r="L24" s="89" t="str">
        <f t="shared" si="3"/>
        <v>69 果樹・牛馬等</v>
      </c>
      <c r="O24" s="49">
        <v>19</v>
      </c>
      <c r="R24" s="90"/>
      <c r="S24" t="str">
        <f>IF(R24&lt;&gt;"",VLOOKUP(R24,$B$5:$L$106,11,0),"")</f>
        <v/>
      </c>
      <c r="T24" s="90"/>
      <c r="U24" t="str">
        <f t="shared" si="14"/>
        <v/>
      </c>
      <c r="W24" s="89" t="str">
        <f t="shared" si="4"/>
        <v xml:space="preserve"> </v>
      </c>
      <c r="X24" s="68"/>
      <c r="Y24" s="68"/>
      <c r="AA24" s="49">
        <v>19</v>
      </c>
      <c r="AB24" s="96">
        <v>45980</v>
      </c>
      <c r="AC24" s="49"/>
      <c r="AD24" t="s">
        <v>154</v>
      </c>
      <c r="AF24" s="49">
        <f t="shared" si="7"/>
        <v>51</v>
      </c>
      <c r="AG24" t="str">
        <f t="shared" si="5"/>
        <v>51 普通預金</v>
      </c>
      <c r="AH24" s="85">
        <v>8185795</v>
      </c>
      <c r="AI24" s="49">
        <f t="shared" si="8"/>
        <v>12</v>
      </c>
      <c r="AJ24" t="str">
        <f t="shared" si="6"/>
        <v>12 _花き売上</v>
      </c>
      <c r="AK24" s="97">
        <f t="shared" si="9"/>
        <v>8185795</v>
      </c>
      <c r="AM24" s="98">
        <f t="shared" si="10"/>
        <v>15672795</v>
      </c>
      <c r="AO24" s="100">
        <f t="shared" si="11"/>
        <v>1</v>
      </c>
      <c r="AP24" s="100">
        <f>IF(AO24=1,COUNTIF($AO$6:AO24,"=1"),"")</f>
        <v>12</v>
      </c>
      <c r="AQ24" s="101" t="str">
        <f t="shared" si="12"/>
        <v>借</v>
      </c>
    </row>
    <row r="25" spans="2:43" x14ac:dyDescent="0.2">
      <c r="B25" s="84">
        <v>70</v>
      </c>
      <c r="C25" t="s">
        <v>155</v>
      </c>
      <c r="D25" t="s">
        <v>78</v>
      </c>
      <c r="E25" s="85">
        <v>5200000</v>
      </c>
      <c r="F25" s="86"/>
      <c r="G25" s="87">
        <f t="shared" si="0"/>
        <v>0</v>
      </c>
      <c r="H25" s="87">
        <f t="shared" si="1"/>
        <v>0</v>
      </c>
      <c r="I25" s="88">
        <f t="shared" si="2"/>
        <v>5200000</v>
      </c>
      <c r="J25" s="86"/>
      <c r="L25" s="89" t="str">
        <f t="shared" si="3"/>
        <v>70 土　　　地</v>
      </c>
      <c r="O25" s="49">
        <v>20</v>
      </c>
      <c r="R25" s="90"/>
      <c r="S25" t="str">
        <f>IF(R25&lt;&gt;"",VLOOKUP(R25,$B$5:$L$106,11,0),"")</f>
        <v/>
      </c>
      <c r="T25" s="90"/>
      <c r="U25" t="str">
        <f t="shared" si="14"/>
        <v/>
      </c>
      <c r="W25" s="89" t="str">
        <f t="shared" si="4"/>
        <v xml:space="preserve"> </v>
      </c>
      <c r="X25" s="68"/>
      <c r="Y25" s="68"/>
      <c r="AA25" s="49">
        <v>20</v>
      </c>
      <c r="AB25" s="96">
        <v>45981</v>
      </c>
      <c r="AC25" s="49"/>
      <c r="AD25" t="s">
        <v>156</v>
      </c>
      <c r="AF25" s="49">
        <f t="shared" si="7"/>
        <v>33</v>
      </c>
      <c r="AG25" t="str">
        <f t="shared" si="5"/>
        <v>33 雇人費</v>
      </c>
      <c r="AH25" s="85">
        <f>800000-28000</f>
        <v>772000</v>
      </c>
      <c r="AI25" s="49">
        <f t="shared" si="8"/>
        <v>51</v>
      </c>
      <c r="AJ25" t="str">
        <f t="shared" si="6"/>
        <v>51 普通預金</v>
      </c>
      <c r="AK25" s="97">
        <f t="shared" si="9"/>
        <v>772000</v>
      </c>
      <c r="AM25" s="98">
        <f t="shared" si="10"/>
        <v>14900795</v>
      </c>
      <c r="AO25" s="100">
        <f t="shared" si="11"/>
        <v>1</v>
      </c>
      <c r="AP25" s="100">
        <f>IF(AO25=1,COUNTIF($AO$6:AO25,"=1"),"")</f>
        <v>13</v>
      </c>
      <c r="AQ25" s="101" t="str">
        <f t="shared" si="12"/>
        <v>貸</v>
      </c>
    </row>
    <row r="26" spans="2:43" x14ac:dyDescent="0.2">
      <c r="B26" s="84">
        <v>71</v>
      </c>
      <c r="C26" t="s">
        <v>157</v>
      </c>
      <c r="D26" t="s">
        <v>78</v>
      </c>
      <c r="E26" s="85"/>
      <c r="F26" s="86"/>
      <c r="G26" s="87">
        <f t="shared" si="0"/>
        <v>0</v>
      </c>
      <c r="H26" s="87">
        <f t="shared" si="1"/>
        <v>0</v>
      </c>
      <c r="I26" s="88">
        <f t="shared" si="2"/>
        <v>0</v>
      </c>
      <c r="J26" s="86"/>
      <c r="L26" s="89" t="str">
        <f t="shared" si="3"/>
        <v>71 土地改良事業負担金</v>
      </c>
      <c r="O26" s="49">
        <v>21</v>
      </c>
      <c r="P26">
        <v>121</v>
      </c>
      <c r="Q26" t="s">
        <v>158</v>
      </c>
      <c r="R26" s="90">
        <v>51</v>
      </c>
      <c r="S26" t="str">
        <f>IF(R26&lt;&gt;"",VLOOKUP(R26,$B$5:$L$106,11,0),"")</f>
        <v>51 普通預金</v>
      </c>
      <c r="T26" s="90">
        <v>12</v>
      </c>
      <c r="U26" t="str">
        <f t="shared" si="14"/>
        <v>12 _花き売上</v>
      </c>
      <c r="W26" s="89" t="str">
        <f t="shared" si="4"/>
        <v>121 花き売上（産直ひまわり）</v>
      </c>
      <c r="X26" s="68"/>
      <c r="Y26" s="68"/>
      <c r="AA26" s="49">
        <v>21</v>
      </c>
      <c r="AB26" s="96"/>
      <c r="AC26" s="49"/>
      <c r="AD26" t="s">
        <v>159</v>
      </c>
      <c r="AF26" s="49">
        <f t="shared" si="7"/>
        <v>33</v>
      </c>
      <c r="AG26" t="str">
        <f t="shared" si="5"/>
        <v>33 雇人費</v>
      </c>
      <c r="AH26" s="85">
        <v>28000</v>
      </c>
      <c r="AI26" s="49">
        <f t="shared" si="8"/>
        <v>87</v>
      </c>
      <c r="AJ26" t="str">
        <f t="shared" si="6"/>
        <v>87 預　り　金</v>
      </c>
      <c r="AK26" s="97">
        <v>28000</v>
      </c>
      <c r="AM26" s="98">
        <f t="shared" si="10"/>
        <v>14900795</v>
      </c>
      <c r="AO26" s="100" t="str">
        <f t="shared" si="11"/>
        <v/>
      </c>
      <c r="AP26" s="100" t="str">
        <f>IF(AO26=1,COUNTIF($AO$6:AO26,"=1"),"")</f>
        <v/>
      </c>
      <c r="AQ26" s="101" t="str">
        <f t="shared" si="12"/>
        <v/>
      </c>
    </row>
    <row r="27" spans="2:43" x14ac:dyDescent="0.2">
      <c r="B27" s="99">
        <v>72</v>
      </c>
      <c r="C27" s="68" t="s">
        <v>160</v>
      </c>
      <c r="D27" s="68" t="s">
        <v>78</v>
      </c>
      <c r="E27" s="85"/>
      <c r="F27" s="86"/>
      <c r="G27" s="87">
        <f t="shared" si="0"/>
        <v>0</v>
      </c>
      <c r="H27" s="87">
        <f t="shared" si="1"/>
        <v>0</v>
      </c>
      <c r="I27" s="88">
        <f t="shared" si="2"/>
        <v>0</v>
      </c>
      <c r="J27" s="86"/>
      <c r="L27" s="89" t="str">
        <f t="shared" si="3"/>
        <v>72 経営安定積立金</v>
      </c>
      <c r="O27" s="49">
        <v>22</v>
      </c>
      <c r="R27" s="90"/>
      <c r="S27" t="str">
        <f>IF(R27&lt;&gt;"",VLOOKUP(R27,$B$5:$L$106,11,0),"")</f>
        <v/>
      </c>
      <c r="T27" s="90"/>
      <c r="U27" t="str">
        <f t="shared" si="14"/>
        <v/>
      </c>
      <c r="W27" s="89" t="str">
        <f t="shared" si="4"/>
        <v xml:space="preserve"> </v>
      </c>
      <c r="X27" s="68"/>
      <c r="Y27" s="68"/>
      <c r="AA27" s="49">
        <v>22</v>
      </c>
      <c r="AB27" s="96"/>
      <c r="AC27" s="49"/>
      <c r="AD27" t="str">
        <f>IF(AC27&lt;&gt;"",VLOOKUP(AC27,$P$5:W$120,8,0),"")</f>
        <v/>
      </c>
      <c r="AF27" s="49" t="str">
        <f t="shared" si="7"/>
        <v/>
      </c>
      <c r="AG27" t="str">
        <f t="shared" si="5"/>
        <v/>
      </c>
      <c r="AH27" s="85"/>
      <c r="AI27" s="49" t="str">
        <f t="shared" si="8"/>
        <v/>
      </c>
      <c r="AJ27" t="str">
        <f t="shared" si="6"/>
        <v/>
      </c>
      <c r="AK27" s="97">
        <f t="shared" ref="AK27:AK90" si="15">AH27</f>
        <v>0</v>
      </c>
      <c r="AM27" s="98">
        <f t="shared" si="10"/>
        <v>14900795</v>
      </c>
      <c r="AO27" s="100" t="str">
        <f t="shared" si="11"/>
        <v/>
      </c>
      <c r="AP27" s="100" t="str">
        <f>IF(AO27=1,COUNTIF($AO$6:AO27,"=1"),"")</f>
        <v/>
      </c>
      <c r="AQ27" s="101" t="str">
        <f t="shared" si="12"/>
        <v/>
      </c>
    </row>
    <row r="28" spans="2:43" x14ac:dyDescent="0.2">
      <c r="B28" s="99">
        <v>73</v>
      </c>
      <c r="C28" s="68" t="s">
        <v>161</v>
      </c>
      <c r="D28" s="68" t="s">
        <v>78</v>
      </c>
      <c r="E28" s="85"/>
      <c r="F28" s="86"/>
      <c r="G28" s="87">
        <f t="shared" si="0"/>
        <v>0</v>
      </c>
      <c r="H28" s="87">
        <f t="shared" si="1"/>
        <v>0</v>
      </c>
      <c r="I28" s="88">
        <f t="shared" si="2"/>
        <v>0</v>
      </c>
      <c r="J28" s="86"/>
      <c r="L28" s="89" t="str">
        <f t="shared" si="3"/>
        <v>73 出　資　金</v>
      </c>
      <c r="O28" s="49">
        <v>23</v>
      </c>
      <c r="P28">
        <v>200</v>
      </c>
      <c r="Q28" t="s">
        <v>162</v>
      </c>
      <c r="R28" s="90"/>
      <c r="S28" t="s">
        <v>163</v>
      </c>
      <c r="T28" s="90">
        <v>50</v>
      </c>
      <c r="U28" t="str">
        <f t="shared" si="14"/>
        <v>50 現　　　金</v>
      </c>
      <c r="W28" s="89" t="str">
        <f t="shared" si="4"/>
        <v>200 －現金取引－</v>
      </c>
      <c r="X28" s="68"/>
      <c r="Y28" s="68"/>
      <c r="AA28" s="49">
        <v>23</v>
      </c>
      <c r="AB28" s="96">
        <v>46006</v>
      </c>
      <c r="AC28" s="49"/>
      <c r="AD28" t="s">
        <v>164</v>
      </c>
      <c r="AF28" s="49">
        <f t="shared" si="7"/>
        <v>51</v>
      </c>
      <c r="AG28" t="str">
        <f t="shared" si="5"/>
        <v>51 普通預金</v>
      </c>
      <c r="AH28" s="85">
        <v>1500000</v>
      </c>
      <c r="AI28" s="49">
        <f t="shared" si="8"/>
        <v>16</v>
      </c>
      <c r="AJ28" t="str">
        <f t="shared" si="6"/>
        <v>16 雑　収　入</v>
      </c>
      <c r="AK28" s="97">
        <f t="shared" si="15"/>
        <v>1500000</v>
      </c>
      <c r="AM28" s="98">
        <f t="shared" si="10"/>
        <v>16400795</v>
      </c>
      <c r="AO28" s="100">
        <f t="shared" si="11"/>
        <v>1</v>
      </c>
      <c r="AP28" s="100">
        <f>IF(AO28=1,COUNTIF($AO$6:AO28,"=1"),"")</f>
        <v>14</v>
      </c>
      <c r="AQ28" s="101" t="str">
        <f t="shared" si="12"/>
        <v>借</v>
      </c>
    </row>
    <row r="29" spans="2:43" x14ac:dyDescent="0.2">
      <c r="B29" s="99"/>
      <c r="C29" s="68" t="s">
        <v>165</v>
      </c>
      <c r="D29" s="68" t="s">
        <v>78</v>
      </c>
      <c r="E29" s="85"/>
      <c r="F29" s="86"/>
      <c r="G29" s="87">
        <f t="shared" si="0"/>
        <v>0</v>
      </c>
      <c r="H29" s="87">
        <f t="shared" si="1"/>
        <v>0</v>
      </c>
      <c r="I29" s="88">
        <f t="shared" si="2"/>
        <v>0</v>
      </c>
      <c r="J29" s="86"/>
      <c r="L29" s="89" t="str">
        <f t="shared" si="3"/>
        <v/>
      </c>
      <c r="O29" s="49">
        <v>25</v>
      </c>
      <c r="P29">
        <v>201</v>
      </c>
      <c r="Q29" t="s">
        <v>166</v>
      </c>
      <c r="R29" s="90">
        <v>50</v>
      </c>
      <c r="S29" t="str">
        <f>IF(R29&lt;&gt;"",VLOOKUP(R29,$B$5:$L$106,11,0),"")</f>
        <v>50 現　　　金</v>
      </c>
      <c r="T29" s="90"/>
      <c r="U29" t="s">
        <v>167</v>
      </c>
      <c r="W29" s="89" t="str">
        <f t="shared" si="4"/>
        <v>201 ハウス賃貸家賃</v>
      </c>
      <c r="X29" s="68"/>
      <c r="Y29" s="68"/>
      <c r="AA29" s="49">
        <v>24</v>
      </c>
      <c r="AB29" s="96">
        <v>46007</v>
      </c>
      <c r="AC29" s="49"/>
      <c r="AD29" t="s">
        <v>168</v>
      </c>
      <c r="AF29" s="49">
        <f t="shared" si="7"/>
        <v>51</v>
      </c>
      <c r="AG29" t="str">
        <f t="shared" si="5"/>
        <v>51 普通預金</v>
      </c>
      <c r="AH29" s="85">
        <v>1350000</v>
      </c>
      <c r="AI29" s="49">
        <f t="shared" si="8"/>
        <v>98</v>
      </c>
      <c r="AJ29" t="str">
        <f t="shared" si="6"/>
        <v>98 事業主借</v>
      </c>
      <c r="AK29" s="97">
        <f t="shared" si="15"/>
        <v>1350000</v>
      </c>
      <c r="AM29" s="98">
        <f t="shared" si="10"/>
        <v>17750795</v>
      </c>
      <c r="AO29" s="100">
        <f t="shared" si="11"/>
        <v>1</v>
      </c>
      <c r="AP29" s="100">
        <f>IF(AO29=1,COUNTIF($AO$6:AO29,"=1"),"")</f>
        <v>15</v>
      </c>
      <c r="AQ29" s="101" t="str">
        <f t="shared" si="12"/>
        <v>借</v>
      </c>
    </row>
    <row r="30" spans="2:43" x14ac:dyDescent="0.2">
      <c r="B30" s="99"/>
      <c r="C30" s="68" t="s">
        <v>165</v>
      </c>
      <c r="D30" s="68" t="s">
        <v>78</v>
      </c>
      <c r="E30" s="85"/>
      <c r="F30" s="86"/>
      <c r="G30" s="87">
        <f t="shared" si="0"/>
        <v>0</v>
      </c>
      <c r="H30" s="87">
        <f t="shared" si="1"/>
        <v>0</v>
      </c>
      <c r="I30" s="88">
        <f t="shared" si="2"/>
        <v>0</v>
      </c>
      <c r="J30" s="86"/>
      <c r="L30" s="89" t="str">
        <f t="shared" si="3"/>
        <v/>
      </c>
      <c r="O30" s="49">
        <v>26</v>
      </c>
      <c r="P30">
        <v>202</v>
      </c>
      <c r="Q30" t="s">
        <v>169</v>
      </c>
      <c r="R30" s="90"/>
      <c r="S30" t="s">
        <v>163</v>
      </c>
      <c r="T30" s="90">
        <v>50</v>
      </c>
      <c r="U30" t="str">
        <f t="shared" ref="U30:U35" si="16">IF(T30&lt;&gt;"",VLOOKUP(T30,$B$5:$L$106,11,0),"")</f>
        <v>50 現　　　金</v>
      </c>
      <c r="W30" s="89" t="str">
        <f t="shared" si="4"/>
        <v>202 園芸共済掛金</v>
      </c>
      <c r="X30" s="68"/>
      <c r="Y30" s="68"/>
      <c r="AA30" s="49">
        <v>25</v>
      </c>
      <c r="AB30" s="96"/>
      <c r="AC30" s="49"/>
      <c r="AD30" t="str">
        <f>IF(AC30&lt;&gt;"",VLOOKUP(AC30,$P$5:W$120,8,0),"")</f>
        <v/>
      </c>
      <c r="AF30" s="49" t="str">
        <f t="shared" si="7"/>
        <v/>
      </c>
      <c r="AG30" t="str">
        <f t="shared" si="5"/>
        <v/>
      </c>
      <c r="AH30" s="85"/>
      <c r="AI30" s="49" t="str">
        <f t="shared" si="8"/>
        <v/>
      </c>
      <c r="AJ30" t="str">
        <f t="shared" si="6"/>
        <v/>
      </c>
      <c r="AK30" s="97">
        <f t="shared" si="15"/>
        <v>0</v>
      </c>
      <c r="AM30" s="98">
        <f t="shared" si="10"/>
        <v>17750795</v>
      </c>
      <c r="AO30" s="100" t="str">
        <f t="shared" si="11"/>
        <v/>
      </c>
      <c r="AP30" s="100" t="str">
        <f>IF(AO30=1,COUNTIF($AO$6:AO30,"=1"),"")</f>
        <v/>
      </c>
      <c r="AQ30" s="101" t="str">
        <f t="shared" si="12"/>
        <v/>
      </c>
    </row>
    <row r="31" spans="2:43" x14ac:dyDescent="0.2">
      <c r="B31" s="99"/>
      <c r="C31" s="68" t="s">
        <v>165</v>
      </c>
      <c r="D31" s="68" t="s">
        <v>78</v>
      </c>
      <c r="E31" s="85"/>
      <c r="F31" s="86"/>
      <c r="G31" s="87">
        <f t="shared" si="0"/>
        <v>0</v>
      </c>
      <c r="H31" s="87">
        <f t="shared" si="1"/>
        <v>0</v>
      </c>
      <c r="I31" s="88">
        <f t="shared" si="2"/>
        <v>0</v>
      </c>
      <c r="J31" s="86"/>
      <c r="L31" s="89" t="str">
        <f t="shared" si="3"/>
        <v/>
      </c>
      <c r="O31" s="49">
        <v>27</v>
      </c>
      <c r="P31">
        <v>204</v>
      </c>
      <c r="Q31" t="s">
        <v>170</v>
      </c>
      <c r="R31" s="90">
        <v>97</v>
      </c>
      <c r="S31" t="str">
        <f>IF(R31&lt;&gt;"",VLOOKUP(R31,$B$5:$L$106,11,0),"")</f>
        <v>97 事業主貸</v>
      </c>
      <c r="T31" s="90">
        <v>50</v>
      </c>
      <c r="U31" t="str">
        <f t="shared" si="16"/>
        <v>50 現　　　金</v>
      </c>
      <c r="W31" s="89" t="str">
        <f t="shared" si="4"/>
        <v>204 医療費支払い</v>
      </c>
      <c r="X31" s="68"/>
      <c r="Y31" s="68"/>
      <c r="AA31" s="49">
        <v>26</v>
      </c>
      <c r="AB31" s="96">
        <v>46008</v>
      </c>
      <c r="AC31" s="49"/>
      <c r="AD31" t="s">
        <v>171</v>
      </c>
      <c r="AF31" s="49">
        <f t="shared" si="7"/>
        <v>93</v>
      </c>
      <c r="AG31" t="str">
        <f t="shared" si="5"/>
        <v>93 _家関　ガソリン軽油</v>
      </c>
      <c r="AH31" s="85">
        <v>300000</v>
      </c>
      <c r="AI31" s="49">
        <f t="shared" si="8"/>
        <v>51</v>
      </c>
      <c r="AJ31" t="str">
        <f t="shared" si="6"/>
        <v>51 普通預金</v>
      </c>
      <c r="AK31" s="97">
        <f t="shared" si="15"/>
        <v>300000</v>
      </c>
      <c r="AM31" s="98">
        <f t="shared" si="10"/>
        <v>17450795</v>
      </c>
      <c r="AO31" s="100">
        <f t="shared" si="11"/>
        <v>1</v>
      </c>
      <c r="AP31" s="100">
        <f>IF(AO31=1,COUNTIF($AO$6:AO31,"=1"),"")</f>
        <v>16</v>
      </c>
      <c r="AQ31" s="101" t="str">
        <f t="shared" si="12"/>
        <v>貸</v>
      </c>
    </row>
    <row r="32" spans="2:43" x14ac:dyDescent="0.2">
      <c r="B32" s="84">
        <v>97</v>
      </c>
      <c r="C32" t="s">
        <v>172</v>
      </c>
      <c r="D32" t="s">
        <v>78</v>
      </c>
      <c r="E32" s="102" t="s">
        <v>173</v>
      </c>
      <c r="F32" s="86"/>
      <c r="G32" s="87">
        <f t="shared" si="0"/>
        <v>6150000</v>
      </c>
      <c r="H32" s="87">
        <f t="shared" si="1"/>
        <v>0</v>
      </c>
      <c r="I32" s="88">
        <f t="shared" ref="I32:I40" si="17">G32-H32</f>
        <v>6150000</v>
      </c>
      <c r="J32" s="86"/>
      <c r="L32" s="89" t="str">
        <f t="shared" si="3"/>
        <v>97 事業主貸</v>
      </c>
      <c r="N32" s="49" t="s">
        <v>174</v>
      </c>
      <c r="O32" s="49">
        <v>28</v>
      </c>
      <c r="P32">
        <v>205</v>
      </c>
      <c r="Q32" t="s">
        <v>175</v>
      </c>
      <c r="R32" s="90">
        <v>50</v>
      </c>
      <c r="S32" t="str">
        <f>IF(R32&lt;&gt;"",VLOOKUP(R32,$B$5:$L$106,11,0),"")</f>
        <v>50 現　　　金</v>
      </c>
      <c r="T32" s="90">
        <v>98</v>
      </c>
      <c r="U32" t="str">
        <f t="shared" si="16"/>
        <v>98 事業主借</v>
      </c>
      <c r="W32" s="89" t="str">
        <f t="shared" si="4"/>
        <v>205 医療費給付金</v>
      </c>
      <c r="X32" s="68"/>
      <c r="Y32" s="68"/>
      <c r="AA32" s="49">
        <v>27</v>
      </c>
      <c r="AB32" s="96">
        <v>46009</v>
      </c>
      <c r="AC32" s="49"/>
      <c r="AD32" t="s">
        <v>176</v>
      </c>
      <c r="AF32" s="49">
        <f t="shared" si="7"/>
        <v>51</v>
      </c>
      <c r="AG32" t="str">
        <f t="shared" si="5"/>
        <v>51 普通預金</v>
      </c>
      <c r="AH32" s="85">
        <v>232656</v>
      </c>
      <c r="AI32" s="49">
        <f t="shared" si="8"/>
        <v>98</v>
      </c>
      <c r="AJ32" t="str">
        <f t="shared" si="6"/>
        <v>98 事業主借</v>
      </c>
      <c r="AK32" s="97">
        <f t="shared" si="15"/>
        <v>232656</v>
      </c>
      <c r="AM32" s="98">
        <f t="shared" si="10"/>
        <v>17683451</v>
      </c>
      <c r="AO32" s="100">
        <f t="shared" si="11"/>
        <v>1</v>
      </c>
      <c r="AP32" s="100">
        <f>IF(AO32=1,COUNTIF($AO$6:AO32,"=1"),"")</f>
        <v>17</v>
      </c>
      <c r="AQ32" s="101" t="str">
        <f t="shared" si="12"/>
        <v>借</v>
      </c>
    </row>
    <row r="33" spans="2:43" x14ac:dyDescent="0.2">
      <c r="B33" s="99">
        <v>90</v>
      </c>
      <c r="C33" s="68" t="s">
        <v>177</v>
      </c>
      <c r="D33" s="68" t="s">
        <v>78</v>
      </c>
      <c r="E33" s="102" t="s">
        <v>178</v>
      </c>
      <c r="F33" s="86"/>
      <c r="G33" s="87">
        <f t="shared" si="0"/>
        <v>0</v>
      </c>
      <c r="H33" s="87">
        <f t="shared" si="1"/>
        <v>0</v>
      </c>
      <c r="I33" s="88">
        <f t="shared" si="17"/>
        <v>0</v>
      </c>
      <c r="J33" s="86"/>
      <c r="L33" s="89" t="str">
        <f t="shared" si="3"/>
        <v>90 _家関　電気料</v>
      </c>
      <c r="M33" s="49" t="s">
        <v>179</v>
      </c>
      <c r="N33" s="49" t="s">
        <v>180</v>
      </c>
      <c r="O33" s="49">
        <v>29</v>
      </c>
      <c r="R33" s="90"/>
      <c r="S33" t="str">
        <f>IF(R33&lt;&gt;"",VLOOKUP(R33,$B$5:$L$106,11,0),"")</f>
        <v/>
      </c>
      <c r="T33" s="90"/>
      <c r="U33" t="str">
        <f t="shared" si="16"/>
        <v/>
      </c>
      <c r="W33" s="89" t="str">
        <f t="shared" si="4"/>
        <v xml:space="preserve"> </v>
      </c>
      <c r="X33" s="68"/>
      <c r="Y33" s="68"/>
      <c r="AA33" s="49">
        <v>28</v>
      </c>
      <c r="AB33" s="96">
        <v>46010</v>
      </c>
      <c r="AC33" s="49"/>
      <c r="AD33" t="s">
        <v>181</v>
      </c>
      <c r="AF33" s="49">
        <f t="shared" si="7"/>
        <v>47</v>
      </c>
      <c r="AG33" t="str">
        <f t="shared" si="5"/>
        <v>47 専従者給与</v>
      </c>
      <c r="AH33" s="85">
        <v>8180000</v>
      </c>
      <c r="AI33" s="49">
        <f t="shared" si="8"/>
        <v>51</v>
      </c>
      <c r="AJ33" t="str">
        <f t="shared" si="6"/>
        <v>51 普通預金</v>
      </c>
      <c r="AK33" s="97">
        <f t="shared" si="15"/>
        <v>8180000</v>
      </c>
      <c r="AM33" s="98">
        <f t="shared" si="10"/>
        <v>9503451</v>
      </c>
      <c r="AO33" s="100">
        <f t="shared" si="11"/>
        <v>1</v>
      </c>
      <c r="AP33" s="100">
        <f>IF(AO33=1,COUNTIF($AO$6:AO33,"=1"),"")</f>
        <v>18</v>
      </c>
      <c r="AQ33" s="101" t="str">
        <f t="shared" si="12"/>
        <v>貸</v>
      </c>
    </row>
    <row r="34" spans="2:43" x14ac:dyDescent="0.2">
      <c r="B34" s="99">
        <v>91</v>
      </c>
      <c r="C34" s="68" t="s">
        <v>182</v>
      </c>
      <c r="D34" s="68" t="s">
        <v>78</v>
      </c>
      <c r="E34" s="102"/>
      <c r="F34" s="86"/>
      <c r="G34" s="87">
        <f t="shared" si="0"/>
        <v>0</v>
      </c>
      <c r="H34" s="87">
        <f t="shared" si="1"/>
        <v>0</v>
      </c>
      <c r="I34" s="88">
        <f t="shared" si="17"/>
        <v>0</v>
      </c>
      <c r="J34" s="86"/>
      <c r="L34" s="89" t="str">
        <f t="shared" si="3"/>
        <v>91 _家関　水道</v>
      </c>
      <c r="M34" s="49" t="s">
        <v>179</v>
      </c>
      <c r="N34" s="49" t="s">
        <v>180</v>
      </c>
      <c r="O34" s="49">
        <v>30</v>
      </c>
      <c r="P34">
        <v>200</v>
      </c>
      <c r="Q34" t="s">
        <v>162</v>
      </c>
      <c r="R34" s="90"/>
      <c r="S34" t="str">
        <f>IF(R34&lt;&gt;"",VLOOKUP(R34,$B$5:$L$106,11,0),"")</f>
        <v/>
      </c>
      <c r="T34" s="90"/>
      <c r="U34" t="str">
        <f t="shared" si="16"/>
        <v/>
      </c>
      <c r="W34" s="89" t="str">
        <f t="shared" si="4"/>
        <v>200 －現金取引－</v>
      </c>
      <c r="X34" s="68"/>
      <c r="Y34" s="68"/>
      <c r="AA34" s="49">
        <v>29</v>
      </c>
      <c r="AB34" s="96">
        <v>46011</v>
      </c>
      <c r="AC34" s="49"/>
      <c r="AD34" t="s">
        <v>183</v>
      </c>
      <c r="AF34" s="49">
        <f t="shared" si="7"/>
        <v>97</v>
      </c>
      <c r="AG34" t="str">
        <f t="shared" si="5"/>
        <v>97 事業主貸</v>
      </c>
      <c r="AH34" s="85">
        <v>4800000</v>
      </c>
      <c r="AI34" s="49">
        <f t="shared" si="8"/>
        <v>51</v>
      </c>
      <c r="AJ34" t="str">
        <f t="shared" si="6"/>
        <v>51 普通預金</v>
      </c>
      <c r="AK34" s="97">
        <f t="shared" si="15"/>
        <v>4800000</v>
      </c>
      <c r="AM34" s="98">
        <f t="shared" si="10"/>
        <v>4703451</v>
      </c>
      <c r="AO34" s="100">
        <f t="shared" si="11"/>
        <v>1</v>
      </c>
      <c r="AP34" s="100">
        <f>IF(AO34=1,COUNTIF($AO$6:AO34,"=1"),"")</f>
        <v>19</v>
      </c>
      <c r="AQ34" s="101" t="str">
        <f t="shared" si="12"/>
        <v>貸</v>
      </c>
    </row>
    <row r="35" spans="2:43" x14ac:dyDescent="0.2">
      <c r="B35" s="99">
        <v>92</v>
      </c>
      <c r="C35" s="68" t="s">
        <v>184</v>
      </c>
      <c r="D35" s="68" t="s">
        <v>78</v>
      </c>
      <c r="E35" s="102"/>
      <c r="F35" s="86"/>
      <c r="G35" s="87">
        <f t="shared" si="0"/>
        <v>0</v>
      </c>
      <c r="H35" s="87">
        <f t="shared" si="1"/>
        <v>0</v>
      </c>
      <c r="I35" s="88">
        <f t="shared" si="17"/>
        <v>0</v>
      </c>
      <c r="J35" s="86"/>
      <c r="L35" s="89" t="str">
        <f t="shared" si="3"/>
        <v>92 _家関　ガス灯油</v>
      </c>
      <c r="M35" s="49" t="s">
        <v>179</v>
      </c>
      <c r="N35" s="49" t="s">
        <v>180</v>
      </c>
      <c r="O35" s="49">
        <v>31</v>
      </c>
      <c r="P35">
        <v>300</v>
      </c>
      <c r="Q35" t="s">
        <v>185</v>
      </c>
      <c r="R35" s="90"/>
      <c r="S35" t="str">
        <f>IF(R35&lt;&gt;"",VLOOKUP(R35,$B$5:$L$106,11,0),"")</f>
        <v/>
      </c>
      <c r="T35" s="90"/>
      <c r="U35" t="str">
        <f t="shared" si="16"/>
        <v/>
      </c>
      <c r="W35" s="89" t="str">
        <f t="shared" si="4"/>
        <v>300 －掛け・信用取引－</v>
      </c>
      <c r="X35" s="68"/>
      <c r="Y35" s="68"/>
      <c r="AA35" s="49">
        <v>30</v>
      </c>
      <c r="AB35" s="96"/>
      <c r="AC35" s="49"/>
      <c r="AD35" t="str">
        <f>IF(AC35&lt;&gt;"",VLOOKUP(AC35,$P$5:W$120,8,0),"")</f>
        <v/>
      </c>
      <c r="AF35" s="49" t="str">
        <f t="shared" si="7"/>
        <v/>
      </c>
      <c r="AG35" t="str">
        <f t="shared" si="5"/>
        <v/>
      </c>
      <c r="AH35" s="85"/>
      <c r="AI35" s="49" t="str">
        <f t="shared" si="8"/>
        <v/>
      </c>
      <c r="AJ35" t="str">
        <f t="shared" si="6"/>
        <v/>
      </c>
      <c r="AK35" s="97">
        <f t="shared" si="15"/>
        <v>0</v>
      </c>
      <c r="AM35" s="98">
        <f t="shared" si="10"/>
        <v>4703451</v>
      </c>
      <c r="AO35" s="100" t="str">
        <f t="shared" si="11"/>
        <v/>
      </c>
      <c r="AP35" s="100" t="str">
        <f>IF(AO35=1,COUNTIF($AO$6:AO35,"=1"),"")</f>
        <v/>
      </c>
      <c r="AQ35" s="101" t="str">
        <f t="shared" si="12"/>
        <v/>
      </c>
    </row>
    <row r="36" spans="2:43" x14ac:dyDescent="0.2">
      <c r="B36" s="99">
        <v>93</v>
      </c>
      <c r="C36" s="68" t="s">
        <v>186</v>
      </c>
      <c r="D36" s="68" t="s">
        <v>78</v>
      </c>
      <c r="E36" s="102"/>
      <c r="F36" s="86"/>
      <c r="G36" s="87">
        <f t="shared" si="0"/>
        <v>300000</v>
      </c>
      <c r="H36" s="87">
        <f t="shared" si="1"/>
        <v>100000</v>
      </c>
      <c r="I36" s="88">
        <f t="shared" si="17"/>
        <v>200000</v>
      </c>
      <c r="J36" s="86"/>
      <c r="L36" s="89" t="str">
        <f t="shared" si="3"/>
        <v>93 _家関　ガソリン軽油</v>
      </c>
      <c r="M36" s="49" t="s">
        <v>179</v>
      </c>
      <c r="N36" s="49" t="s">
        <v>180</v>
      </c>
      <c r="O36" s="49">
        <v>32</v>
      </c>
      <c r="P36">
        <v>301</v>
      </c>
      <c r="Q36" t="s">
        <v>187</v>
      </c>
      <c r="R36" s="90"/>
      <c r="S36" t="s">
        <v>188</v>
      </c>
      <c r="T36" s="90"/>
      <c r="U36" t="s">
        <v>189</v>
      </c>
      <c r="W36" s="89" t="str">
        <f t="shared" si="4"/>
        <v>301 花き売上（出荷）</v>
      </c>
      <c r="X36" s="68"/>
      <c r="Y36" s="68"/>
      <c r="AA36" s="49">
        <v>31</v>
      </c>
      <c r="AB36" s="96"/>
      <c r="AC36" s="49"/>
      <c r="AD36" t="str">
        <f>IF(AC36&lt;&gt;"",VLOOKUP(AC36,$P$5:W$120,8,0),"")</f>
        <v/>
      </c>
      <c r="AF36" s="49" t="str">
        <f t="shared" si="7"/>
        <v/>
      </c>
      <c r="AG36" t="str">
        <f t="shared" si="5"/>
        <v/>
      </c>
      <c r="AH36" s="85"/>
      <c r="AI36" s="49" t="str">
        <f t="shared" si="8"/>
        <v/>
      </c>
      <c r="AJ36" t="str">
        <f t="shared" si="6"/>
        <v/>
      </c>
      <c r="AK36" s="97">
        <f t="shared" si="15"/>
        <v>0</v>
      </c>
      <c r="AM36" s="98">
        <f t="shared" si="10"/>
        <v>4703451</v>
      </c>
      <c r="AO36" s="100" t="str">
        <f t="shared" si="11"/>
        <v/>
      </c>
      <c r="AP36" s="100" t="str">
        <f>IF(AO36=1,COUNTIF($AO$6:AO36,"=1"),"")</f>
        <v/>
      </c>
      <c r="AQ36" s="101" t="str">
        <f t="shared" si="12"/>
        <v/>
      </c>
    </row>
    <row r="37" spans="2:43" x14ac:dyDescent="0.2">
      <c r="B37" s="99">
        <v>94</v>
      </c>
      <c r="C37" s="68" t="s">
        <v>190</v>
      </c>
      <c r="D37" s="68" t="s">
        <v>78</v>
      </c>
      <c r="E37" s="102"/>
      <c r="F37" s="86"/>
      <c r="G37" s="87">
        <f t="shared" ref="G37:G56" si="18">SUMIF($AG$6:$AG$1000,$L37,$AH$6:$AH$1000)</f>
        <v>0</v>
      </c>
      <c r="H37" s="87">
        <f t="shared" ref="H37:H56" si="19">SUMIF($AJ$6:$AJ$1000,$L37,$AK$6:$AK$1000)</f>
        <v>0</v>
      </c>
      <c r="I37" s="88">
        <f t="shared" si="17"/>
        <v>0</v>
      </c>
      <c r="J37" s="86"/>
      <c r="L37" s="89" t="str">
        <f t="shared" ref="L37:L68" si="20">IF(B37="","",B37&amp;" "&amp;C37)</f>
        <v>94 _家関　自動車</v>
      </c>
      <c r="M37" s="49" t="s">
        <v>179</v>
      </c>
      <c r="N37" s="49" t="s">
        <v>191</v>
      </c>
      <c r="O37" s="49">
        <v>33</v>
      </c>
      <c r="P37">
        <v>302</v>
      </c>
      <c r="Q37" t="s">
        <v>192</v>
      </c>
      <c r="R37" s="90">
        <v>86</v>
      </c>
      <c r="S37" t="str">
        <f>IF(R37&lt;&gt;"",VLOOKUP(R37,$B$5:$L$106,11,0),"")</f>
        <v>86 前　受　金</v>
      </c>
      <c r="T37" s="90">
        <v>56</v>
      </c>
      <c r="U37" t="str">
        <f>IF(T37&lt;&gt;"",VLOOKUP(T37,$B$5:$L$106,11,0),"")</f>
        <v>56 売　掛　金</v>
      </c>
      <c r="W37" s="89" t="str">
        <f t="shared" ref="W37:W68" si="21">P37&amp;" "&amp;Q37</f>
        <v>302 前受金差引</v>
      </c>
      <c r="X37" s="68"/>
      <c r="Y37" s="68"/>
      <c r="AA37" s="49">
        <v>32</v>
      </c>
      <c r="AB37" s="96"/>
      <c r="AC37" s="49"/>
      <c r="AD37" t="str">
        <f>IF(AC37&lt;&gt;"",VLOOKUP(AC37,$P$5:W$120,8,0),"")</f>
        <v/>
      </c>
      <c r="AF37" s="49" t="str">
        <f t="shared" si="7"/>
        <v/>
      </c>
      <c r="AG37" t="str">
        <f t="shared" si="5"/>
        <v/>
      </c>
      <c r="AH37" s="85"/>
      <c r="AI37" s="49" t="str">
        <f t="shared" si="8"/>
        <v/>
      </c>
      <c r="AJ37" t="str">
        <f t="shared" si="6"/>
        <v/>
      </c>
      <c r="AK37" s="97">
        <f t="shared" si="15"/>
        <v>0</v>
      </c>
      <c r="AM37" s="98">
        <f t="shared" si="10"/>
        <v>4703451</v>
      </c>
      <c r="AO37" s="100" t="str">
        <f t="shared" si="11"/>
        <v/>
      </c>
      <c r="AP37" s="100" t="str">
        <f>IF(AO37=1,COUNTIF($AO$6:AO37,"=1"),"")</f>
        <v/>
      </c>
      <c r="AQ37" s="101" t="str">
        <f t="shared" si="12"/>
        <v/>
      </c>
    </row>
    <row r="38" spans="2:43" x14ac:dyDescent="0.2">
      <c r="B38" s="99">
        <v>95</v>
      </c>
      <c r="C38" s="68" t="s">
        <v>193</v>
      </c>
      <c r="D38" s="68" t="s">
        <v>78</v>
      </c>
      <c r="E38" s="102"/>
      <c r="F38" s="86"/>
      <c r="G38" s="87">
        <f t="shared" si="18"/>
        <v>0</v>
      </c>
      <c r="H38" s="87">
        <f t="shared" si="19"/>
        <v>0</v>
      </c>
      <c r="I38" s="88">
        <f t="shared" si="17"/>
        <v>0</v>
      </c>
      <c r="J38" s="86"/>
      <c r="L38" s="89" t="str">
        <f t="shared" si="20"/>
        <v>95 _家関　情報通信</v>
      </c>
      <c r="M38" s="49" t="s">
        <v>179</v>
      </c>
      <c r="N38" s="49" t="s">
        <v>194</v>
      </c>
      <c r="O38" s="49">
        <v>34</v>
      </c>
      <c r="P38">
        <v>303</v>
      </c>
      <c r="Q38" t="s">
        <v>195</v>
      </c>
      <c r="R38" s="90"/>
      <c r="S38" t="s">
        <v>196</v>
      </c>
      <c r="T38" s="90">
        <v>77</v>
      </c>
      <c r="U38" t="str">
        <f>IF(T38&lt;&gt;"",VLOOKUP(T38,$B$5:$L$106,11,0),"")</f>
        <v>77 買　掛　金</v>
      </c>
      <c r="W38" s="89" t="str">
        <f t="shared" si="21"/>
        <v>303 肥料購入</v>
      </c>
      <c r="X38" s="68"/>
      <c r="Y38" s="68"/>
      <c r="AA38" s="49">
        <v>33</v>
      </c>
      <c r="AB38" s="96"/>
      <c r="AC38" s="49"/>
      <c r="AD38" t="str">
        <f>IF(AC38&lt;&gt;"",VLOOKUP(AC38,$P$5:W$120,8,0),"")</f>
        <v/>
      </c>
      <c r="AF38" s="49" t="str">
        <f t="shared" si="7"/>
        <v/>
      </c>
      <c r="AG38" t="str">
        <f t="shared" si="5"/>
        <v/>
      </c>
      <c r="AH38" s="85"/>
      <c r="AI38" s="49" t="str">
        <f t="shared" si="8"/>
        <v/>
      </c>
      <c r="AJ38" t="str">
        <f t="shared" si="6"/>
        <v/>
      </c>
      <c r="AK38" s="97">
        <f t="shared" si="15"/>
        <v>0</v>
      </c>
      <c r="AM38" s="98">
        <f t="shared" si="10"/>
        <v>4703451</v>
      </c>
      <c r="AO38" s="100" t="str">
        <f t="shared" si="11"/>
        <v/>
      </c>
      <c r="AP38" s="100" t="str">
        <f>IF(AO38=1,COUNTIF($AO$6:AO38,"=1"),"")</f>
        <v/>
      </c>
      <c r="AQ38" s="101" t="str">
        <f t="shared" si="12"/>
        <v/>
      </c>
    </row>
    <row r="39" spans="2:43" x14ac:dyDescent="0.2">
      <c r="B39" s="99"/>
      <c r="C39" s="68" t="s">
        <v>197</v>
      </c>
      <c r="D39" s="68" t="s">
        <v>78</v>
      </c>
      <c r="E39" s="102"/>
      <c r="F39" s="86"/>
      <c r="G39" s="87">
        <f t="shared" si="18"/>
        <v>0</v>
      </c>
      <c r="H39" s="87">
        <f t="shared" si="19"/>
        <v>0</v>
      </c>
      <c r="I39" s="88">
        <f t="shared" si="17"/>
        <v>0</v>
      </c>
      <c r="J39" s="86"/>
      <c r="L39" s="89" t="str">
        <f t="shared" si="20"/>
        <v/>
      </c>
      <c r="M39" s="49" t="s">
        <v>179</v>
      </c>
      <c r="N39" s="49" t="s">
        <v>194</v>
      </c>
      <c r="O39" s="49">
        <v>35</v>
      </c>
      <c r="P39">
        <v>304</v>
      </c>
      <c r="Q39" t="s">
        <v>110</v>
      </c>
      <c r="R39" s="90"/>
      <c r="S39" t="s">
        <v>111</v>
      </c>
      <c r="T39" s="90">
        <v>56</v>
      </c>
      <c r="U39" t="str">
        <f>IF(T39&lt;&gt;"",VLOOKUP(T39,$B$5:$L$106,11,0),"")</f>
        <v>56 売　掛　金</v>
      </c>
      <c r="W39" s="89" t="str">
        <f t="shared" si="21"/>
        <v>304 販売手数料</v>
      </c>
      <c r="X39" s="68"/>
      <c r="Y39" s="68"/>
      <c r="AA39" s="49">
        <v>34</v>
      </c>
      <c r="AB39" s="96">
        <v>46022</v>
      </c>
      <c r="AC39" s="49"/>
      <c r="AD39" t="s">
        <v>198</v>
      </c>
      <c r="AF39" s="49">
        <f t="shared" si="7"/>
        <v>97</v>
      </c>
      <c r="AG39" t="str">
        <f t="shared" si="5"/>
        <v>97 事業主貸</v>
      </c>
      <c r="AH39" s="85">
        <v>1350000</v>
      </c>
      <c r="AI39" s="49">
        <f t="shared" si="8"/>
        <v>68</v>
      </c>
      <c r="AJ39" t="str">
        <f t="shared" si="6"/>
        <v>68 農機具等</v>
      </c>
      <c r="AK39" s="97">
        <f t="shared" si="15"/>
        <v>1350000</v>
      </c>
      <c r="AM39" s="98">
        <f t="shared" si="10"/>
        <v>4703451</v>
      </c>
      <c r="AO39" s="100" t="str">
        <f t="shared" si="11"/>
        <v/>
      </c>
      <c r="AP39" s="100" t="str">
        <f>IF(AO39=1,COUNTIF($AO$6:AO39,"=1"),"")</f>
        <v/>
      </c>
      <c r="AQ39" s="101" t="str">
        <f t="shared" si="12"/>
        <v/>
      </c>
    </row>
    <row r="40" spans="2:43" x14ac:dyDescent="0.2">
      <c r="B40" s="103"/>
      <c r="C40" s="104" t="s">
        <v>199</v>
      </c>
      <c r="D40" s="104" t="s">
        <v>78</v>
      </c>
      <c r="E40" s="105"/>
      <c r="F40" s="106"/>
      <c r="G40" s="107">
        <f t="shared" si="18"/>
        <v>0</v>
      </c>
      <c r="H40" s="107">
        <f t="shared" si="19"/>
        <v>0</v>
      </c>
      <c r="I40" s="108">
        <f t="shared" si="17"/>
        <v>0</v>
      </c>
      <c r="J40" s="106"/>
      <c r="L40" s="89" t="str">
        <f t="shared" si="20"/>
        <v/>
      </c>
      <c r="M40" s="49" t="s">
        <v>179</v>
      </c>
      <c r="N40" s="49" t="s">
        <v>194</v>
      </c>
      <c r="O40" s="49">
        <v>36</v>
      </c>
      <c r="P40">
        <v>305</v>
      </c>
      <c r="Q40" t="s">
        <v>200</v>
      </c>
      <c r="R40" s="90">
        <v>33</v>
      </c>
      <c r="S40" t="str">
        <f t="shared" ref="S40:S45" si="22">IF(R40&lt;&gt;"",VLOOKUP(R40,$B$5:$L$106,11,0),"")</f>
        <v>33 雇人費</v>
      </c>
      <c r="T40" s="90"/>
      <c r="U40" t="s">
        <v>201</v>
      </c>
      <c r="W40" s="89" t="str">
        <f t="shared" si="21"/>
        <v>305 賃金手当　源泉徴収</v>
      </c>
      <c r="X40" s="68"/>
      <c r="Y40" s="68"/>
      <c r="AA40" s="49">
        <v>35</v>
      </c>
      <c r="AB40" s="96">
        <v>46022</v>
      </c>
      <c r="AC40" s="49"/>
      <c r="AD40" t="s">
        <v>202</v>
      </c>
      <c r="AF40" s="49">
        <f t="shared" si="7"/>
        <v>28</v>
      </c>
      <c r="AG40" t="str">
        <f t="shared" si="5"/>
        <v>28 動力光熱費</v>
      </c>
      <c r="AH40" s="85">
        <v>100000</v>
      </c>
      <c r="AI40" s="49">
        <f t="shared" si="8"/>
        <v>93</v>
      </c>
      <c r="AJ40" t="str">
        <f t="shared" si="6"/>
        <v>93 _家関　ガソリン軽油</v>
      </c>
      <c r="AK40" s="97">
        <f t="shared" si="15"/>
        <v>100000</v>
      </c>
      <c r="AM40" s="98">
        <f t="shared" si="10"/>
        <v>4703451</v>
      </c>
      <c r="AO40" s="100" t="str">
        <f t="shared" si="11"/>
        <v/>
      </c>
      <c r="AP40" s="100" t="str">
        <f>IF(AO40=1,COUNTIF($AO$6:AO40,"=1"),"")</f>
        <v/>
      </c>
      <c r="AQ40" s="101" t="str">
        <f t="shared" si="12"/>
        <v/>
      </c>
    </row>
    <row r="41" spans="2:43" x14ac:dyDescent="0.2">
      <c r="B41" s="84">
        <v>77</v>
      </c>
      <c r="C41" t="s">
        <v>203</v>
      </c>
      <c r="D41" t="s">
        <v>204</v>
      </c>
      <c r="E41" s="87"/>
      <c r="F41" s="109"/>
      <c r="G41" s="87">
        <f t="shared" si="18"/>
        <v>800000</v>
      </c>
      <c r="H41" s="87">
        <f t="shared" si="19"/>
        <v>935000</v>
      </c>
      <c r="I41" s="110"/>
      <c r="J41" s="111">
        <f t="shared" ref="J41:J54" si="23">F41+H41-G41</f>
        <v>135000</v>
      </c>
      <c r="L41" s="89" t="str">
        <f t="shared" si="20"/>
        <v>77 買　掛　金</v>
      </c>
      <c r="O41" s="49">
        <v>37</v>
      </c>
      <c r="P41">
        <v>306</v>
      </c>
      <c r="Q41" t="s">
        <v>205</v>
      </c>
      <c r="R41" s="90">
        <v>68</v>
      </c>
      <c r="S41" t="str">
        <f t="shared" si="22"/>
        <v>68 農機具等</v>
      </c>
      <c r="T41" s="90"/>
      <c r="U41" t="s">
        <v>206</v>
      </c>
      <c r="W41" s="89" t="str">
        <f t="shared" si="21"/>
        <v>306 ボイラー　翌年払い</v>
      </c>
      <c r="X41" s="68"/>
      <c r="Y41" s="68"/>
      <c r="AA41" s="49">
        <v>36</v>
      </c>
      <c r="AB41" s="96">
        <v>46022</v>
      </c>
      <c r="AC41" s="49"/>
      <c r="AD41" t="s">
        <v>207</v>
      </c>
      <c r="AF41" s="49">
        <f t="shared" si="7"/>
        <v>31</v>
      </c>
      <c r="AG41" t="str">
        <f t="shared" si="5"/>
        <v>31 減価償却費</v>
      </c>
      <c r="AH41" s="85">
        <v>54270</v>
      </c>
      <c r="AI41" s="49">
        <f t="shared" si="8"/>
        <v>67</v>
      </c>
      <c r="AJ41" t="str">
        <f t="shared" si="6"/>
        <v>67 建物・構築物</v>
      </c>
      <c r="AK41" s="97">
        <f t="shared" si="15"/>
        <v>54270</v>
      </c>
      <c r="AM41" s="98">
        <f t="shared" si="10"/>
        <v>4703451</v>
      </c>
      <c r="AO41" s="100" t="str">
        <f t="shared" si="11"/>
        <v/>
      </c>
      <c r="AP41" s="100" t="str">
        <f>IF(AO41=1,COUNTIF($AO$6:AO41,"=1"),"")</f>
        <v/>
      </c>
      <c r="AQ41" s="101" t="str">
        <f t="shared" si="12"/>
        <v/>
      </c>
    </row>
    <row r="42" spans="2:43" x14ac:dyDescent="0.2">
      <c r="B42" s="99">
        <v>78</v>
      </c>
      <c r="C42" s="68" t="s">
        <v>208</v>
      </c>
      <c r="D42" t="s">
        <v>204</v>
      </c>
      <c r="E42" s="87"/>
      <c r="F42" s="109"/>
      <c r="G42" s="87">
        <f t="shared" si="18"/>
        <v>0</v>
      </c>
      <c r="H42" s="87">
        <f t="shared" si="19"/>
        <v>0</v>
      </c>
      <c r="I42" s="110"/>
      <c r="J42" s="111">
        <f t="shared" si="23"/>
        <v>0</v>
      </c>
      <c r="L42" s="89" t="str">
        <f t="shared" si="20"/>
        <v>78 _営農貸越</v>
      </c>
      <c r="M42" s="49" t="s">
        <v>209</v>
      </c>
      <c r="N42" s="49" t="s">
        <v>210</v>
      </c>
      <c r="O42" s="49">
        <v>38</v>
      </c>
      <c r="P42">
        <v>307</v>
      </c>
      <c r="R42" s="90"/>
      <c r="S42" t="str">
        <f t="shared" si="22"/>
        <v/>
      </c>
      <c r="T42" s="90"/>
      <c r="U42" t="str">
        <f t="shared" ref="U42:U73" si="24">IF(T42&lt;&gt;"",VLOOKUP(T42,$B$5:$L$106,11,0),"")</f>
        <v/>
      </c>
      <c r="W42" s="89" t="str">
        <f t="shared" si="21"/>
        <v xml:space="preserve">307 </v>
      </c>
      <c r="X42" s="68"/>
      <c r="Y42" s="68"/>
      <c r="AA42" s="49">
        <v>37</v>
      </c>
      <c r="AB42" s="96"/>
      <c r="AC42" s="49"/>
      <c r="AD42" t="s">
        <v>211</v>
      </c>
      <c r="AF42" s="49">
        <f t="shared" si="7"/>
        <v>31</v>
      </c>
      <c r="AG42" t="str">
        <f t="shared" si="5"/>
        <v>31 減価償却費</v>
      </c>
      <c r="AH42" s="85">
        <v>443300</v>
      </c>
      <c r="AI42" s="49">
        <f t="shared" si="8"/>
        <v>68</v>
      </c>
      <c r="AJ42" t="str">
        <f t="shared" si="6"/>
        <v>68 農機具等</v>
      </c>
      <c r="AK42" s="97">
        <f t="shared" si="15"/>
        <v>443300</v>
      </c>
      <c r="AM42" s="98">
        <f t="shared" si="10"/>
        <v>4703451</v>
      </c>
      <c r="AO42" s="100" t="str">
        <f t="shared" si="11"/>
        <v/>
      </c>
      <c r="AP42" s="100" t="str">
        <f>IF(AO42=1,COUNTIF($AO$6:AO42,"=1"),"")</f>
        <v/>
      </c>
      <c r="AQ42" s="101" t="str">
        <f t="shared" si="12"/>
        <v/>
      </c>
    </row>
    <row r="43" spans="2:43" x14ac:dyDescent="0.2">
      <c r="B43" s="99">
        <v>79</v>
      </c>
      <c r="C43" s="68" t="s">
        <v>212</v>
      </c>
      <c r="D43" t="s">
        <v>204</v>
      </c>
      <c r="E43" s="87"/>
      <c r="F43" s="109"/>
      <c r="G43" s="87">
        <f t="shared" si="18"/>
        <v>0</v>
      </c>
      <c r="H43" s="87">
        <f t="shared" si="19"/>
        <v>0</v>
      </c>
      <c r="I43" s="110"/>
      <c r="J43" s="111">
        <f t="shared" si="23"/>
        <v>0</v>
      </c>
      <c r="L43" s="89" t="str">
        <f t="shared" si="20"/>
        <v>79 _仕入先１</v>
      </c>
      <c r="M43" s="49" t="s">
        <v>209</v>
      </c>
      <c r="N43" s="49" t="s">
        <v>210</v>
      </c>
      <c r="O43" s="49">
        <v>39</v>
      </c>
      <c r="R43" s="90"/>
      <c r="S43" t="str">
        <f t="shared" si="22"/>
        <v/>
      </c>
      <c r="T43" s="90"/>
      <c r="U43" t="str">
        <f t="shared" si="24"/>
        <v/>
      </c>
      <c r="W43" s="89" t="str">
        <f t="shared" si="21"/>
        <v xml:space="preserve"> </v>
      </c>
      <c r="X43" s="68"/>
      <c r="Y43" s="68"/>
      <c r="AA43" s="49">
        <v>38</v>
      </c>
      <c r="AB43" s="96"/>
      <c r="AC43" s="49">
        <v>404</v>
      </c>
      <c r="AD43" t="str">
        <f>IF(AC43&lt;&gt;"",VLOOKUP(AC43,$P$5:W$120,8,0),"")</f>
        <v>404 減価償却　農機具等</v>
      </c>
      <c r="AF43" s="49">
        <f t="shared" si="7"/>
        <v>31</v>
      </c>
      <c r="AG43" t="str">
        <f t="shared" si="5"/>
        <v>31 減価償却費</v>
      </c>
      <c r="AH43" s="85">
        <v>312499</v>
      </c>
      <c r="AI43" s="49">
        <f t="shared" si="8"/>
        <v>68</v>
      </c>
      <c r="AJ43" t="str">
        <f t="shared" si="6"/>
        <v>68 農機具等</v>
      </c>
      <c r="AK43" s="97">
        <f t="shared" si="15"/>
        <v>312499</v>
      </c>
      <c r="AM43" s="98">
        <f t="shared" si="10"/>
        <v>4703451</v>
      </c>
      <c r="AO43" s="100" t="str">
        <f t="shared" si="11"/>
        <v/>
      </c>
      <c r="AP43" s="100" t="str">
        <f>IF(AO43=1,COUNTIF($AO$6:AO43,"=1"),"")</f>
        <v/>
      </c>
      <c r="AQ43" s="101" t="str">
        <f t="shared" si="12"/>
        <v/>
      </c>
    </row>
    <row r="44" spans="2:43" x14ac:dyDescent="0.2">
      <c r="B44" s="99">
        <v>80</v>
      </c>
      <c r="C44" s="68" t="s">
        <v>213</v>
      </c>
      <c r="D44" t="s">
        <v>204</v>
      </c>
      <c r="E44" s="87"/>
      <c r="F44" s="109"/>
      <c r="G44" s="87">
        <f t="shared" si="18"/>
        <v>0</v>
      </c>
      <c r="H44" s="87">
        <f t="shared" si="19"/>
        <v>0</v>
      </c>
      <c r="I44" s="110"/>
      <c r="J44" s="111">
        <f t="shared" si="23"/>
        <v>0</v>
      </c>
      <c r="L44" s="89" t="str">
        <f t="shared" si="20"/>
        <v>80 _仕入先２</v>
      </c>
      <c r="M44" s="49" t="s">
        <v>209</v>
      </c>
      <c r="N44" s="49" t="s">
        <v>210</v>
      </c>
      <c r="O44" s="49">
        <v>40</v>
      </c>
      <c r="P44">
        <v>400</v>
      </c>
      <c r="Q44" t="s">
        <v>214</v>
      </c>
      <c r="R44" s="90"/>
      <c r="S44" t="str">
        <f t="shared" si="22"/>
        <v/>
      </c>
      <c r="T44" s="90"/>
      <c r="U44" t="str">
        <f t="shared" si="24"/>
        <v/>
      </c>
      <c r="W44" s="89" t="str">
        <f t="shared" si="21"/>
        <v>400 －事業主取引・決算－</v>
      </c>
      <c r="X44" s="68"/>
      <c r="Y44" s="68"/>
      <c r="AA44" s="49">
        <v>39</v>
      </c>
      <c r="AB44" s="96"/>
      <c r="AC44" s="49">
        <v>403</v>
      </c>
      <c r="AD44" t="str">
        <f>IF(AC44&lt;&gt;"",VLOOKUP(AC44,$P$5:W$120,8,0),"")</f>
        <v>403 減価償却　建物・構築</v>
      </c>
      <c r="AF44" s="49">
        <f t="shared" si="7"/>
        <v>31</v>
      </c>
      <c r="AG44" t="str">
        <f t="shared" si="5"/>
        <v>31 減価償却費</v>
      </c>
      <c r="AH44" s="85">
        <v>39600</v>
      </c>
      <c r="AI44" s="49">
        <f t="shared" si="8"/>
        <v>67</v>
      </c>
      <c r="AJ44" t="str">
        <f t="shared" si="6"/>
        <v>67 建物・構築物</v>
      </c>
      <c r="AK44" s="97">
        <f t="shared" si="15"/>
        <v>39600</v>
      </c>
      <c r="AM44" s="98">
        <f t="shared" si="10"/>
        <v>4703451</v>
      </c>
      <c r="AO44" s="100" t="str">
        <f t="shared" si="11"/>
        <v/>
      </c>
      <c r="AP44" s="100" t="str">
        <f>IF(AO44=1,COUNTIF($AO$6:AO44,"=1"),"")</f>
        <v/>
      </c>
      <c r="AQ44" s="101" t="str">
        <f t="shared" si="12"/>
        <v/>
      </c>
    </row>
    <row r="45" spans="2:43" x14ac:dyDescent="0.2">
      <c r="B45" s="84">
        <v>81</v>
      </c>
      <c r="C45" t="s">
        <v>215</v>
      </c>
      <c r="D45" t="s">
        <v>204</v>
      </c>
      <c r="E45" s="87"/>
      <c r="F45" s="109">
        <v>6500000</v>
      </c>
      <c r="G45" s="87">
        <f t="shared" si="18"/>
        <v>495200</v>
      </c>
      <c r="H45" s="87">
        <f t="shared" si="19"/>
        <v>0</v>
      </c>
      <c r="I45" s="110"/>
      <c r="J45" s="111">
        <f t="shared" si="23"/>
        <v>6004800</v>
      </c>
      <c r="L45" s="89" t="str">
        <f t="shared" si="20"/>
        <v>81 借　入　金</v>
      </c>
      <c r="O45" s="49">
        <v>41</v>
      </c>
      <c r="P45">
        <v>401</v>
      </c>
      <c r="Q45" t="s">
        <v>216</v>
      </c>
      <c r="R45" s="90">
        <v>97</v>
      </c>
      <c r="S45" t="str">
        <f t="shared" si="22"/>
        <v>97 事業主貸</v>
      </c>
      <c r="T45" s="90">
        <v>68</v>
      </c>
      <c r="U45" t="str">
        <f t="shared" si="24"/>
        <v>68 農機具等</v>
      </c>
      <c r="W45" s="89" t="str">
        <f t="shared" si="21"/>
        <v>401 ボイラー補助金　圧縮</v>
      </c>
      <c r="X45" s="68"/>
      <c r="Y45" s="92" t="s">
        <v>217</v>
      </c>
      <c r="AA45" s="49">
        <v>40</v>
      </c>
      <c r="AB45" s="96"/>
      <c r="AC45" s="49">
        <v>404</v>
      </c>
      <c r="AD45" t="str">
        <f>IF(AC45&lt;&gt;"",VLOOKUP(AC45,$P$5:W$120,8,0),"")</f>
        <v>404 減価償却　農機具等</v>
      </c>
      <c r="AF45" s="49">
        <f t="shared" si="7"/>
        <v>31</v>
      </c>
      <c r="AG45" t="str">
        <f t="shared" si="5"/>
        <v>31 減価償却費</v>
      </c>
      <c r="AH45" s="85">
        <v>57915</v>
      </c>
      <c r="AI45" s="49">
        <f t="shared" si="8"/>
        <v>68</v>
      </c>
      <c r="AJ45" t="str">
        <f t="shared" si="6"/>
        <v>68 農機具等</v>
      </c>
      <c r="AK45" s="97">
        <f t="shared" si="15"/>
        <v>57915</v>
      </c>
      <c r="AM45" s="98">
        <f t="shared" si="10"/>
        <v>4703451</v>
      </c>
      <c r="AO45" s="100" t="str">
        <f t="shared" si="11"/>
        <v/>
      </c>
      <c r="AP45" s="100" t="str">
        <f>IF(AO45=1,COUNTIF($AO$6:AO45,"=1"),"")</f>
        <v/>
      </c>
      <c r="AQ45" s="101" t="str">
        <f t="shared" si="12"/>
        <v/>
      </c>
    </row>
    <row r="46" spans="2:43" x14ac:dyDescent="0.2">
      <c r="B46" s="99">
        <v>82</v>
      </c>
      <c r="C46" s="68" t="s">
        <v>218</v>
      </c>
      <c r="D46" s="68" t="s">
        <v>204</v>
      </c>
      <c r="E46" s="87"/>
      <c r="F46" s="109"/>
      <c r="G46" s="87">
        <f t="shared" si="18"/>
        <v>0</v>
      </c>
      <c r="H46" s="87">
        <f t="shared" si="19"/>
        <v>0</v>
      </c>
      <c r="I46" s="110"/>
      <c r="J46" s="111">
        <f t="shared" si="23"/>
        <v>0</v>
      </c>
      <c r="L46" s="89" t="str">
        <f t="shared" si="20"/>
        <v>82 _青年等就農資金</v>
      </c>
      <c r="M46" s="49" t="s">
        <v>219</v>
      </c>
      <c r="N46" s="49" t="s">
        <v>210</v>
      </c>
      <c r="O46" s="49">
        <v>42</v>
      </c>
      <c r="P46">
        <v>402</v>
      </c>
      <c r="Q46" t="s">
        <v>220</v>
      </c>
      <c r="R46" s="90"/>
      <c r="S46" t="s">
        <v>221</v>
      </c>
      <c r="T46" s="90">
        <v>93</v>
      </c>
      <c r="U46" t="str">
        <f t="shared" si="24"/>
        <v>93 _家関　ガソリン軽油</v>
      </c>
      <c r="W46" s="89" t="str">
        <f t="shared" si="21"/>
        <v>402 ガソリン営農分</v>
      </c>
      <c r="X46" s="68"/>
      <c r="Y46" s="68"/>
      <c r="AA46" s="49">
        <v>41</v>
      </c>
      <c r="AB46" s="96"/>
      <c r="AC46" s="49"/>
      <c r="AD46" t="str">
        <f>IF(AC46&lt;&gt;"",VLOOKUP(AC46,$P$5:W$120,8,0),"")</f>
        <v/>
      </c>
      <c r="AF46" s="49" t="str">
        <f t="shared" si="7"/>
        <v/>
      </c>
      <c r="AG46" t="str">
        <f t="shared" si="5"/>
        <v/>
      </c>
      <c r="AH46" s="85"/>
      <c r="AI46" s="49" t="str">
        <f t="shared" si="8"/>
        <v/>
      </c>
      <c r="AJ46" t="str">
        <f t="shared" si="6"/>
        <v/>
      </c>
      <c r="AK46" s="97">
        <f t="shared" si="15"/>
        <v>0</v>
      </c>
      <c r="AM46" s="98">
        <f t="shared" si="10"/>
        <v>4703451</v>
      </c>
      <c r="AO46" s="100" t="str">
        <f t="shared" si="11"/>
        <v/>
      </c>
      <c r="AP46" s="100" t="str">
        <f>IF(AO46=1,COUNTIF($AO$6:AO46,"=1"),"")</f>
        <v/>
      </c>
      <c r="AQ46" s="101" t="str">
        <f t="shared" si="12"/>
        <v/>
      </c>
    </row>
    <row r="47" spans="2:43" x14ac:dyDescent="0.2">
      <c r="B47" s="99">
        <v>83</v>
      </c>
      <c r="C47" s="68" t="s">
        <v>222</v>
      </c>
      <c r="D47" s="68" t="s">
        <v>204</v>
      </c>
      <c r="E47" s="87"/>
      <c r="F47" s="109"/>
      <c r="G47" s="87">
        <f t="shared" si="18"/>
        <v>0</v>
      </c>
      <c r="H47" s="87">
        <f t="shared" si="19"/>
        <v>0</v>
      </c>
      <c r="I47" s="110"/>
      <c r="J47" s="111">
        <f t="shared" si="23"/>
        <v>0</v>
      </c>
      <c r="L47" s="89" t="str">
        <f t="shared" si="20"/>
        <v>83 _スーパーＬ資金</v>
      </c>
      <c r="M47" s="49" t="s">
        <v>219</v>
      </c>
      <c r="N47" s="49" t="s">
        <v>210</v>
      </c>
      <c r="O47" s="49">
        <v>43</v>
      </c>
      <c r="P47">
        <v>403</v>
      </c>
      <c r="Q47" t="s">
        <v>223</v>
      </c>
      <c r="R47" s="90"/>
      <c r="S47" t="s">
        <v>224</v>
      </c>
      <c r="T47" s="90">
        <v>67</v>
      </c>
      <c r="U47" t="str">
        <f t="shared" si="24"/>
        <v>67 建物・構築物</v>
      </c>
      <c r="W47" s="89" t="str">
        <f t="shared" si="21"/>
        <v>403 減価償却　建物・構築</v>
      </c>
      <c r="X47" s="68"/>
      <c r="Y47" s="68"/>
      <c r="AA47" s="49">
        <v>42</v>
      </c>
      <c r="AB47" s="96"/>
      <c r="AC47" s="49"/>
      <c r="AD47" t="str">
        <f>IF(AC47&lt;&gt;"",VLOOKUP(AC47,$P$5:W$120,8,0),"")</f>
        <v/>
      </c>
      <c r="AF47" s="49" t="str">
        <f t="shared" si="7"/>
        <v/>
      </c>
      <c r="AG47" t="str">
        <f t="shared" si="5"/>
        <v/>
      </c>
      <c r="AH47" s="85"/>
      <c r="AI47" s="49" t="str">
        <f t="shared" si="8"/>
        <v/>
      </c>
      <c r="AJ47" t="str">
        <f t="shared" si="6"/>
        <v/>
      </c>
      <c r="AK47" s="97">
        <f t="shared" si="15"/>
        <v>0</v>
      </c>
      <c r="AM47" s="98">
        <f t="shared" si="10"/>
        <v>4703451</v>
      </c>
      <c r="AO47" s="100" t="str">
        <f t="shared" si="11"/>
        <v/>
      </c>
      <c r="AP47" s="100" t="str">
        <f>IF(AO47=1,COUNTIF($AO$6:AO47,"=1"),"")</f>
        <v/>
      </c>
      <c r="AQ47" s="101" t="str">
        <f t="shared" si="12"/>
        <v/>
      </c>
    </row>
    <row r="48" spans="2:43" x14ac:dyDescent="0.2">
      <c r="B48" s="99">
        <v>84</v>
      </c>
      <c r="C48" s="68" t="s">
        <v>225</v>
      </c>
      <c r="D48" s="68" t="s">
        <v>204</v>
      </c>
      <c r="E48" s="87"/>
      <c r="F48" s="109"/>
      <c r="G48" s="87">
        <f t="shared" si="18"/>
        <v>0</v>
      </c>
      <c r="H48" s="87">
        <f t="shared" si="19"/>
        <v>0</v>
      </c>
      <c r="I48" s="110"/>
      <c r="J48" s="111">
        <f t="shared" si="23"/>
        <v>0</v>
      </c>
      <c r="L48" s="89" t="str">
        <f t="shared" si="20"/>
        <v>84 _農業近代化資金</v>
      </c>
      <c r="M48" s="49" t="s">
        <v>219</v>
      </c>
      <c r="N48" s="49" t="s">
        <v>210</v>
      </c>
      <c r="O48" s="49">
        <v>44</v>
      </c>
      <c r="P48">
        <v>404</v>
      </c>
      <c r="Q48" t="s">
        <v>226</v>
      </c>
      <c r="R48" s="90">
        <v>31</v>
      </c>
      <c r="S48" t="str">
        <f t="shared" ref="S48:S79" si="25">IF(R48&lt;&gt;"",VLOOKUP(R48,$B$5:$L$106,11,0),"")</f>
        <v>31 減価償却費</v>
      </c>
      <c r="T48" s="90">
        <v>68</v>
      </c>
      <c r="U48" t="str">
        <f t="shared" si="24"/>
        <v>68 農機具等</v>
      </c>
      <c r="W48" s="89" t="str">
        <f t="shared" si="21"/>
        <v>404 減価償却　農機具等</v>
      </c>
      <c r="X48" s="68"/>
      <c r="Y48" s="68"/>
      <c r="AA48" s="49">
        <v>43</v>
      </c>
      <c r="AB48" s="96"/>
      <c r="AC48" s="49"/>
      <c r="AD48" t="str">
        <f>IF(AC48&lt;&gt;"",VLOOKUP(AC48,$P$5:W$120,8,0),"")</f>
        <v/>
      </c>
      <c r="AF48" s="49" t="str">
        <f t="shared" si="7"/>
        <v/>
      </c>
      <c r="AG48" t="str">
        <f t="shared" si="5"/>
        <v/>
      </c>
      <c r="AH48" s="85"/>
      <c r="AI48" s="49" t="str">
        <f t="shared" si="8"/>
        <v/>
      </c>
      <c r="AJ48" t="str">
        <f t="shared" si="6"/>
        <v/>
      </c>
      <c r="AK48" s="97">
        <f t="shared" si="15"/>
        <v>0</v>
      </c>
      <c r="AM48" s="98">
        <f t="shared" si="10"/>
        <v>4703451</v>
      </c>
      <c r="AO48" s="100" t="str">
        <f t="shared" si="11"/>
        <v/>
      </c>
      <c r="AP48" s="100" t="str">
        <f>IF(AO48=1,COUNTIF($AO$6:AO48,"=1"),"")</f>
        <v/>
      </c>
      <c r="AQ48" s="101" t="str">
        <f t="shared" si="12"/>
        <v/>
      </c>
    </row>
    <row r="49" spans="2:43" x14ac:dyDescent="0.2">
      <c r="B49" s="84">
        <v>85</v>
      </c>
      <c r="C49" t="s">
        <v>227</v>
      </c>
      <c r="D49" t="s">
        <v>204</v>
      </c>
      <c r="E49" s="87"/>
      <c r="F49" s="109"/>
      <c r="G49" s="87">
        <f t="shared" si="18"/>
        <v>0</v>
      </c>
      <c r="H49" s="87">
        <f t="shared" si="19"/>
        <v>2770000</v>
      </c>
      <c r="I49" s="110"/>
      <c r="J49" s="111">
        <f t="shared" si="23"/>
        <v>2770000</v>
      </c>
      <c r="L49" s="89" t="str">
        <f t="shared" si="20"/>
        <v>85 未　払　金</v>
      </c>
      <c r="O49" s="49">
        <v>45</v>
      </c>
      <c r="R49" s="90"/>
      <c r="S49" t="str">
        <f t="shared" si="25"/>
        <v/>
      </c>
      <c r="T49" s="90"/>
      <c r="U49" t="str">
        <f t="shared" si="24"/>
        <v/>
      </c>
      <c r="W49" s="89" t="str">
        <f t="shared" si="21"/>
        <v xml:space="preserve"> </v>
      </c>
      <c r="X49" s="68"/>
      <c r="Y49" s="68"/>
      <c r="AA49" s="49">
        <v>44</v>
      </c>
      <c r="AB49" s="96"/>
      <c r="AC49" s="49"/>
      <c r="AD49" t="str">
        <f>IF(AC49&lt;&gt;"",VLOOKUP(AC49,$P$5:W$120,8,0),"")</f>
        <v/>
      </c>
      <c r="AF49" s="49" t="str">
        <f t="shared" si="7"/>
        <v/>
      </c>
      <c r="AG49" t="str">
        <f t="shared" si="5"/>
        <v/>
      </c>
      <c r="AH49" s="85"/>
      <c r="AI49" s="49" t="str">
        <f t="shared" si="8"/>
        <v/>
      </c>
      <c r="AJ49" t="str">
        <f t="shared" si="6"/>
        <v/>
      </c>
      <c r="AK49" s="97">
        <f t="shared" si="15"/>
        <v>0</v>
      </c>
      <c r="AM49" s="98">
        <f t="shared" si="10"/>
        <v>4703451</v>
      </c>
      <c r="AO49" s="100" t="str">
        <f t="shared" si="11"/>
        <v/>
      </c>
      <c r="AP49" s="100" t="str">
        <f>IF(AO49=1,COUNTIF($AO$6:AO49,"=1"),"")</f>
        <v/>
      </c>
      <c r="AQ49" s="101" t="str">
        <f t="shared" si="12"/>
        <v/>
      </c>
    </row>
    <row r="50" spans="2:43" x14ac:dyDescent="0.2">
      <c r="B50" s="84">
        <v>86</v>
      </c>
      <c r="C50" t="s">
        <v>228</v>
      </c>
      <c r="D50" t="s">
        <v>204</v>
      </c>
      <c r="E50" s="87"/>
      <c r="F50" s="109"/>
      <c r="G50" s="87">
        <f t="shared" si="18"/>
        <v>0</v>
      </c>
      <c r="H50" s="87">
        <f t="shared" si="19"/>
        <v>0</v>
      </c>
      <c r="I50" s="110"/>
      <c r="J50" s="111">
        <f t="shared" si="23"/>
        <v>0</v>
      </c>
      <c r="L50" s="89" t="str">
        <f t="shared" si="20"/>
        <v>86 前　受　金</v>
      </c>
      <c r="O50" s="49">
        <v>46</v>
      </c>
      <c r="R50" s="90"/>
      <c r="S50" t="str">
        <f t="shared" si="25"/>
        <v/>
      </c>
      <c r="T50" s="90"/>
      <c r="U50" t="str">
        <f t="shared" si="24"/>
        <v/>
      </c>
      <c r="W50" s="89" t="str">
        <f t="shared" si="21"/>
        <v xml:space="preserve"> </v>
      </c>
      <c r="X50" s="68"/>
      <c r="Y50" s="68"/>
      <c r="AA50" s="49">
        <v>45</v>
      </c>
      <c r="AB50" s="96"/>
      <c r="AC50" s="49"/>
      <c r="AD50" t="str">
        <f>IF(AC50&lt;&gt;"",VLOOKUP(AC50,$P$5:W$120,8,0),"")</f>
        <v/>
      </c>
      <c r="AF50" s="49" t="str">
        <f t="shared" si="7"/>
        <v/>
      </c>
      <c r="AG50" t="str">
        <f t="shared" si="5"/>
        <v/>
      </c>
      <c r="AH50" s="85"/>
      <c r="AI50" s="49" t="str">
        <f t="shared" si="8"/>
        <v/>
      </c>
      <c r="AJ50" t="str">
        <f t="shared" si="6"/>
        <v/>
      </c>
      <c r="AK50" s="97">
        <f t="shared" si="15"/>
        <v>0</v>
      </c>
      <c r="AM50" s="98">
        <f t="shared" si="10"/>
        <v>4703451</v>
      </c>
      <c r="AO50" s="100" t="str">
        <f t="shared" si="11"/>
        <v/>
      </c>
      <c r="AP50" s="100" t="str">
        <f>IF(AO50=1,COUNTIF($AO$6:AO50,"=1"),"")</f>
        <v/>
      </c>
      <c r="AQ50" s="101" t="str">
        <f t="shared" si="12"/>
        <v/>
      </c>
    </row>
    <row r="51" spans="2:43" x14ac:dyDescent="0.2">
      <c r="B51" s="84">
        <v>87</v>
      </c>
      <c r="C51" t="s">
        <v>229</v>
      </c>
      <c r="D51" t="s">
        <v>204</v>
      </c>
      <c r="E51" s="87"/>
      <c r="F51" s="109"/>
      <c r="G51" s="87">
        <f t="shared" si="18"/>
        <v>0</v>
      </c>
      <c r="H51" s="87">
        <f t="shared" si="19"/>
        <v>28000</v>
      </c>
      <c r="I51" s="110"/>
      <c r="J51" s="111">
        <f t="shared" si="23"/>
        <v>28000</v>
      </c>
      <c r="L51" s="89" t="str">
        <f t="shared" si="20"/>
        <v>87 預　り　金</v>
      </c>
      <c r="O51" s="49">
        <v>47</v>
      </c>
      <c r="R51" s="90"/>
      <c r="S51" t="str">
        <f t="shared" si="25"/>
        <v/>
      </c>
      <c r="T51" s="90"/>
      <c r="U51" t="str">
        <f t="shared" si="24"/>
        <v/>
      </c>
      <c r="W51" s="89" t="str">
        <f t="shared" si="21"/>
        <v xml:space="preserve"> </v>
      </c>
      <c r="X51" s="68"/>
      <c r="Y51" s="68"/>
      <c r="AA51" s="49">
        <v>46</v>
      </c>
      <c r="AB51" s="96"/>
      <c r="AC51" s="49"/>
      <c r="AD51" t="str">
        <f>IF(AC51&lt;&gt;"",VLOOKUP(AC51,$P$5:W$120,8,0),"")</f>
        <v/>
      </c>
      <c r="AF51" s="49" t="str">
        <f t="shared" si="7"/>
        <v/>
      </c>
      <c r="AG51" t="str">
        <f t="shared" si="5"/>
        <v/>
      </c>
      <c r="AH51" s="85"/>
      <c r="AI51" s="49" t="str">
        <f t="shared" si="8"/>
        <v/>
      </c>
      <c r="AJ51" t="str">
        <f t="shared" si="6"/>
        <v/>
      </c>
      <c r="AK51" s="97">
        <f t="shared" si="15"/>
        <v>0</v>
      </c>
      <c r="AM51" s="98">
        <f t="shared" si="10"/>
        <v>4703451</v>
      </c>
      <c r="AO51" s="100" t="str">
        <f t="shared" si="11"/>
        <v/>
      </c>
      <c r="AP51" s="100" t="str">
        <f>IF(AO51=1,COUNTIF($AO$6:AO51,"=1"),"")</f>
        <v/>
      </c>
      <c r="AQ51" s="101" t="str">
        <f t="shared" si="12"/>
        <v/>
      </c>
    </row>
    <row r="52" spans="2:43" x14ac:dyDescent="0.2">
      <c r="B52" s="99"/>
      <c r="C52" s="68" t="s">
        <v>165</v>
      </c>
      <c r="D52" s="68" t="s">
        <v>204</v>
      </c>
      <c r="E52" s="87"/>
      <c r="F52" s="109"/>
      <c r="G52" s="87">
        <f t="shared" si="18"/>
        <v>0</v>
      </c>
      <c r="H52" s="87">
        <f t="shared" si="19"/>
        <v>0</v>
      </c>
      <c r="I52" s="110"/>
      <c r="J52" s="111">
        <f t="shared" si="23"/>
        <v>0</v>
      </c>
      <c r="L52" s="89" t="str">
        <f t="shared" si="20"/>
        <v/>
      </c>
      <c r="O52" s="49">
        <v>48</v>
      </c>
      <c r="R52" s="90"/>
      <c r="S52" t="str">
        <f t="shared" si="25"/>
        <v/>
      </c>
      <c r="T52" s="90"/>
      <c r="U52" t="str">
        <f t="shared" si="24"/>
        <v/>
      </c>
      <c r="W52" s="89" t="str">
        <f t="shared" si="21"/>
        <v xml:space="preserve"> </v>
      </c>
      <c r="X52" s="68"/>
      <c r="Y52" s="68"/>
      <c r="AA52" s="49">
        <v>47</v>
      </c>
      <c r="AB52" s="96"/>
      <c r="AC52" s="49"/>
      <c r="AD52" t="str">
        <f>IF(AC52&lt;&gt;"",VLOOKUP(AC52,$P$5:W$120,8,0),"")</f>
        <v/>
      </c>
      <c r="AF52" s="49" t="str">
        <f t="shared" si="7"/>
        <v/>
      </c>
      <c r="AG52" t="str">
        <f t="shared" si="5"/>
        <v/>
      </c>
      <c r="AH52" s="85"/>
      <c r="AI52" s="49" t="str">
        <f t="shared" si="8"/>
        <v/>
      </c>
      <c r="AJ52" t="str">
        <f t="shared" si="6"/>
        <v/>
      </c>
      <c r="AK52" s="97">
        <f t="shared" si="15"/>
        <v>0</v>
      </c>
      <c r="AM52" s="98">
        <f t="shared" si="10"/>
        <v>4703451</v>
      </c>
      <c r="AO52" s="100" t="str">
        <f t="shared" si="11"/>
        <v/>
      </c>
      <c r="AP52" s="100" t="str">
        <f>IF(AO52=1,COUNTIF($AO$6:AO52,"=1"),"")</f>
        <v/>
      </c>
      <c r="AQ52" s="101" t="str">
        <f t="shared" si="12"/>
        <v/>
      </c>
    </row>
    <row r="53" spans="2:43" x14ac:dyDescent="0.2">
      <c r="B53" s="84">
        <v>88</v>
      </c>
      <c r="C53" t="s">
        <v>230</v>
      </c>
      <c r="D53" t="s">
        <v>204</v>
      </c>
      <c r="E53" s="87"/>
      <c r="F53" s="109"/>
      <c r="G53" s="87">
        <f t="shared" si="18"/>
        <v>0</v>
      </c>
      <c r="H53" s="87">
        <f t="shared" si="19"/>
        <v>0</v>
      </c>
      <c r="I53" s="110"/>
      <c r="J53" s="111">
        <f t="shared" si="23"/>
        <v>0</v>
      </c>
      <c r="L53" s="89" t="str">
        <f t="shared" si="20"/>
        <v>88 貸倒引当金</v>
      </c>
      <c r="O53" s="49">
        <v>49</v>
      </c>
      <c r="R53" s="90"/>
      <c r="S53" t="str">
        <f t="shared" si="25"/>
        <v/>
      </c>
      <c r="T53" s="90"/>
      <c r="U53" t="str">
        <f t="shared" si="24"/>
        <v/>
      </c>
      <c r="W53" s="89" t="str">
        <f t="shared" si="21"/>
        <v xml:space="preserve"> </v>
      </c>
      <c r="X53" s="68"/>
      <c r="Y53" s="68"/>
      <c r="AA53" s="49">
        <v>48</v>
      </c>
      <c r="AB53" s="96"/>
      <c r="AC53" s="49"/>
      <c r="AD53" t="str">
        <f>IF(AC53&lt;&gt;"",VLOOKUP(AC53,$P$5:W$120,8,0),"")</f>
        <v/>
      </c>
      <c r="AF53" s="49" t="str">
        <f t="shared" si="7"/>
        <v/>
      </c>
      <c r="AG53" t="str">
        <f t="shared" si="5"/>
        <v/>
      </c>
      <c r="AH53" s="85"/>
      <c r="AI53" s="49" t="str">
        <f t="shared" si="8"/>
        <v/>
      </c>
      <c r="AJ53" t="str">
        <f t="shared" si="6"/>
        <v/>
      </c>
      <c r="AK53" s="97">
        <f t="shared" si="15"/>
        <v>0</v>
      </c>
      <c r="AM53" s="98">
        <f t="shared" si="10"/>
        <v>4703451</v>
      </c>
      <c r="AO53" s="100" t="str">
        <f t="shared" si="11"/>
        <v/>
      </c>
      <c r="AP53" s="100" t="str">
        <f>IF(AO53=1,COUNTIF($AO$6:AO53,"=1"),"")</f>
        <v/>
      </c>
      <c r="AQ53" s="101" t="str">
        <f t="shared" si="12"/>
        <v/>
      </c>
    </row>
    <row r="54" spans="2:43" x14ac:dyDescent="0.2">
      <c r="B54" s="99">
        <v>96</v>
      </c>
      <c r="C54" s="68" t="s">
        <v>231</v>
      </c>
      <c r="D54" s="68" t="s">
        <v>204</v>
      </c>
      <c r="E54" s="102" t="s">
        <v>232</v>
      </c>
      <c r="F54" s="109"/>
      <c r="G54" s="87">
        <f t="shared" si="18"/>
        <v>0</v>
      </c>
      <c r="H54" s="87">
        <f t="shared" si="19"/>
        <v>0</v>
      </c>
      <c r="I54" s="110"/>
      <c r="J54" s="111">
        <f t="shared" si="23"/>
        <v>0</v>
      </c>
      <c r="L54" s="89" t="str">
        <f t="shared" si="20"/>
        <v>96 農業経営基盤強化準備金</v>
      </c>
      <c r="O54" s="49">
        <v>50</v>
      </c>
      <c r="R54" s="90"/>
      <c r="S54" t="str">
        <f t="shared" si="25"/>
        <v/>
      </c>
      <c r="T54" s="90"/>
      <c r="U54" t="str">
        <f t="shared" si="24"/>
        <v/>
      </c>
      <c r="W54" s="89" t="str">
        <f t="shared" si="21"/>
        <v xml:space="preserve"> </v>
      </c>
      <c r="X54" s="68"/>
      <c r="Y54" s="68"/>
      <c r="AA54" s="49">
        <v>49</v>
      </c>
      <c r="AB54" s="96"/>
      <c r="AC54" s="49"/>
      <c r="AD54" t="str">
        <f>IF(AC54&lt;&gt;"",VLOOKUP(AC54,$P$5:W$120,8,0),"")</f>
        <v/>
      </c>
      <c r="AF54" s="49" t="str">
        <f t="shared" si="7"/>
        <v/>
      </c>
      <c r="AG54" t="str">
        <f t="shared" si="5"/>
        <v/>
      </c>
      <c r="AH54" s="85"/>
      <c r="AI54" s="49" t="str">
        <f t="shared" si="8"/>
        <v/>
      </c>
      <c r="AJ54" t="str">
        <f t="shared" si="6"/>
        <v/>
      </c>
      <c r="AK54" s="97">
        <f t="shared" si="15"/>
        <v>0</v>
      </c>
      <c r="AM54" s="98">
        <f t="shared" si="10"/>
        <v>4703451</v>
      </c>
      <c r="AO54" s="100" t="str">
        <f t="shared" si="11"/>
        <v/>
      </c>
      <c r="AP54" s="100" t="str">
        <f>IF(AO54=1,COUNTIF($AO$6:AO54,"=1"),"")</f>
        <v/>
      </c>
      <c r="AQ54" s="101" t="str">
        <f t="shared" si="12"/>
        <v/>
      </c>
    </row>
    <row r="55" spans="2:43" x14ac:dyDescent="0.2">
      <c r="B55" s="84">
        <v>98</v>
      </c>
      <c r="C55" t="s">
        <v>233</v>
      </c>
      <c r="D55" t="s">
        <v>204</v>
      </c>
      <c r="E55" s="102" t="s">
        <v>234</v>
      </c>
      <c r="F55" s="112"/>
      <c r="G55" s="87">
        <f t="shared" si="18"/>
        <v>0</v>
      </c>
      <c r="H55" s="87">
        <f t="shared" si="19"/>
        <v>1582656</v>
      </c>
      <c r="I55" s="110"/>
      <c r="J55" s="111">
        <f>H55-G55</f>
        <v>1582656</v>
      </c>
      <c r="L55" s="89" t="str">
        <f t="shared" si="20"/>
        <v>98 事業主借</v>
      </c>
      <c r="O55" s="49">
        <v>51</v>
      </c>
      <c r="R55" s="90"/>
      <c r="S55" t="str">
        <f t="shared" si="25"/>
        <v/>
      </c>
      <c r="T55" s="90"/>
      <c r="U55" t="str">
        <f t="shared" si="24"/>
        <v/>
      </c>
      <c r="W55" s="89" t="str">
        <f t="shared" si="21"/>
        <v xml:space="preserve"> </v>
      </c>
      <c r="X55" s="68"/>
      <c r="Y55" s="68"/>
      <c r="AA55" s="49">
        <v>50</v>
      </c>
      <c r="AB55" s="96"/>
      <c r="AC55" s="49"/>
      <c r="AD55" t="str">
        <f>IF(AC55&lt;&gt;"",VLOOKUP(AC55,$P$5:W$120,8,0),"")</f>
        <v/>
      </c>
      <c r="AF55" s="49" t="str">
        <f t="shared" si="7"/>
        <v/>
      </c>
      <c r="AG55" t="str">
        <f t="shared" si="5"/>
        <v/>
      </c>
      <c r="AH55" s="85"/>
      <c r="AI55" s="49" t="str">
        <f t="shared" si="8"/>
        <v/>
      </c>
      <c r="AJ55" t="str">
        <f t="shared" si="6"/>
        <v/>
      </c>
      <c r="AK55" s="97">
        <f t="shared" si="15"/>
        <v>0</v>
      </c>
      <c r="AM55" s="98">
        <f t="shared" si="10"/>
        <v>4703451</v>
      </c>
      <c r="AO55" s="100" t="str">
        <f t="shared" si="11"/>
        <v/>
      </c>
      <c r="AP55" s="100" t="str">
        <f>IF(AO55=1,COUNTIF($AO$6:AO55,"=1"),"")</f>
        <v/>
      </c>
      <c r="AQ55" s="101" t="str">
        <f t="shared" si="12"/>
        <v/>
      </c>
    </row>
    <row r="56" spans="2:43" x14ac:dyDescent="0.2">
      <c r="B56" s="113">
        <v>99</v>
      </c>
      <c r="C56" s="114" t="s">
        <v>235</v>
      </c>
      <c r="D56" s="114" t="s">
        <v>204</v>
      </c>
      <c r="E56" s="115" t="s">
        <v>236</v>
      </c>
      <c r="F56" s="116">
        <f>SUM(E5:E40)-SUM(F41:F55)</f>
        <v>6155520</v>
      </c>
      <c r="G56" s="87">
        <f t="shared" si="18"/>
        <v>0</v>
      </c>
      <c r="H56" s="87">
        <f t="shared" si="19"/>
        <v>0</v>
      </c>
      <c r="I56" s="117"/>
      <c r="J56" s="118">
        <f>F56</f>
        <v>6155520</v>
      </c>
      <c r="L56" s="89" t="str">
        <f t="shared" si="20"/>
        <v>99 元入金</v>
      </c>
      <c r="O56" s="49">
        <v>52</v>
      </c>
      <c r="R56" s="90"/>
      <c r="S56" t="str">
        <f t="shared" si="25"/>
        <v/>
      </c>
      <c r="T56" s="90"/>
      <c r="U56" t="str">
        <f t="shared" si="24"/>
        <v/>
      </c>
      <c r="W56" s="89" t="str">
        <f t="shared" si="21"/>
        <v xml:space="preserve"> </v>
      </c>
      <c r="X56" s="68"/>
      <c r="Y56" s="68"/>
      <c r="AA56" s="49">
        <v>51</v>
      </c>
      <c r="AB56" s="96"/>
      <c r="AC56" s="49"/>
      <c r="AD56" t="str">
        <f>IF(AC56&lt;&gt;"",VLOOKUP(AC56,$P$5:W$120,8,0),"")</f>
        <v/>
      </c>
      <c r="AF56" s="49" t="str">
        <f t="shared" si="7"/>
        <v/>
      </c>
      <c r="AG56" t="str">
        <f t="shared" si="5"/>
        <v/>
      </c>
      <c r="AH56" s="85"/>
      <c r="AI56" s="49" t="str">
        <f t="shared" si="8"/>
        <v/>
      </c>
      <c r="AJ56" t="str">
        <f t="shared" si="6"/>
        <v/>
      </c>
      <c r="AK56" s="97">
        <f t="shared" si="15"/>
        <v>0</v>
      </c>
      <c r="AM56" s="98">
        <f t="shared" si="10"/>
        <v>4703451</v>
      </c>
      <c r="AO56" s="100" t="str">
        <f t="shared" si="11"/>
        <v/>
      </c>
      <c r="AP56" s="100" t="str">
        <f>IF(AO56=1,COUNTIF($AO$6:AO56,"=1"),"")</f>
        <v/>
      </c>
      <c r="AQ56" s="101" t="str">
        <f t="shared" si="12"/>
        <v/>
      </c>
    </row>
    <row r="57" spans="2:43" x14ac:dyDescent="0.2">
      <c r="C57" s="12" t="s">
        <v>237</v>
      </c>
      <c r="E57" s="85">
        <f>SUM(E5:E56)</f>
        <v>12655520</v>
      </c>
      <c r="F57" s="85">
        <f>SUM(F5:F56)</f>
        <v>12655520</v>
      </c>
      <c r="G57" s="85"/>
      <c r="H57" s="85"/>
      <c r="I57" s="85">
        <f>SUM(I5:I56)</f>
        <v>21425387</v>
      </c>
      <c r="J57" s="85">
        <f>SUM(J5:J56)+J106</f>
        <v>16675976</v>
      </c>
      <c r="L57" s="68" t="str">
        <f t="shared" si="20"/>
        <v/>
      </c>
      <c r="O57" s="49">
        <v>53</v>
      </c>
      <c r="R57" s="90"/>
      <c r="S57" t="str">
        <f t="shared" si="25"/>
        <v/>
      </c>
      <c r="T57" s="90"/>
      <c r="U57" t="str">
        <f t="shared" si="24"/>
        <v/>
      </c>
      <c r="W57" s="89" t="str">
        <f t="shared" si="21"/>
        <v xml:space="preserve"> </v>
      </c>
      <c r="X57" s="68"/>
      <c r="Y57" s="68"/>
      <c r="AA57" s="49">
        <v>52</v>
      </c>
      <c r="AB57" s="96"/>
      <c r="AC57" s="49"/>
      <c r="AD57" t="str">
        <f>IF(AC57&lt;&gt;"",VLOOKUP(AC57,$P$5:W$120,8,0),"")</f>
        <v/>
      </c>
      <c r="AF57" s="49" t="str">
        <f t="shared" si="7"/>
        <v/>
      </c>
      <c r="AG57" t="str">
        <f t="shared" si="5"/>
        <v/>
      </c>
      <c r="AH57" s="85"/>
      <c r="AI57" s="49" t="str">
        <f t="shared" si="8"/>
        <v/>
      </c>
      <c r="AJ57" t="str">
        <f t="shared" si="6"/>
        <v/>
      </c>
      <c r="AK57" s="97">
        <f t="shared" si="15"/>
        <v>0</v>
      </c>
      <c r="AM57" s="98">
        <f t="shared" si="10"/>
        <v>4703451</v>
      </c>
      <c r="AO57" s="100" t="str">
        <f t="shared" si="11"/>
        <v/>
      </c>
      <c r="AP57" s="100" t="str">
        <f>IF(AO57=1,COUNTIF($AO$6:AO57,"=1"),"")</f>
        <v/>
      </c>
      <c r="AQ57" s="101" t="str">
        <f t="shared" si="12"/>
        <v/>
      </c>
    </row>
    <row r="58" spans="2:43" x14ac:dyDescent="0.2">
      <c r="B58" s="119">
        <v>11</v>
      </c>
      <c r="C58" s="120" t="s">
        <v>238</v>
      </c>
      <c r="D58" s="120" t="s">
        <v>204</v>
      </c>
      <c r="E58" s="121"/>
      <c r="F58" s="121"/>
      <c r="G58" s="121">
        <f t="shared" ref="G58:G89" si="26">SUMIF($AG$6:$AG$1000,$L58,$AH$6:$AH$1000)</f>
        <v>0</v>
      </c>
      <c r="H58" s="121">
        <f t="shared" ref="H58:H89" si="27">SUMIF($AJ$6:$AJ$1000,$L58,$AK$6:$AK$1000)</f>
        <v>0</v>
      </c>
      <c r="I58" s="122"/>
      <c r="J58" s="123">
        <f t="shared" ref="J58:J63" si="28">H58-G58</f>
        <v>0</v>
      </c>
      <c r="L58" s="89" t="str">
        <f t="shared" si="20"/>
        <v>11 販売金額</v>
      </c>
      <c r="M58" s="49" t="s">
        <v>239</v>
      </c>
      <c r="O58" s="49">
        <v>54</v>
      </c>
      <c r="R58" s="90"/>
      <c r="S58" t="str">
        <f t="shared" si="25"/>
        <v/>
      </c>
      <c r="T58" s="90"/>
      <c r="U58" t="str">
        <f t="shared" si="24"/>
        <v/>
      </c>
      <c r="W58" s="89" t="str">
        <f t="shared" si="21"/>
        <v xml:space="preserve"> </v>
      </c>
      <c r="X58" s="68"/>
      <c r="Y58" s="68"/>
      <c r="AA58" s="49">
        <v>53</v>
      </c>
      <c r="AB58" s="96"/>
      <c r="AC58" s="49"/>
      <c r="AD58" t="str">
        <f>IF(AC58&lt;&gt;"",VLOOKUP(AC58,$P$5:W$120,8,0),"")</f>
        <v/>
      </c>
      <c r="AF58" s="49" t="str">
        <f t="shared" si="7"/>
        <v/>
      </c>
      <c r="AG58" t="str">
        <f t="shared" si="5"/>
        <v/>
      </c>
      <c r="AH58" s="85"/>
      <c r="AI58" s="49" t="str">
        <f t="shared" si="8"/>
        <v/>
      </c>
      <c r="AJ58" t="str">
        <f t="shared" si="6"/>
        <v/>
      </c>
      <c r="AK58" s="97">
        <f t="shared" si="15"/>
        <v>0</v>
      </c>
      <c r="AM58" s="98">
        <f t="shared" si="10"/>
        <v>4703451</v>
      </c>
      <c r="AO58" s="100" t="str">
        <f t="shared" si="11"/>
        <v/>
      </c>
      <c r="AP58" s="100" t="str">
        <f>IF(AO58=1,COUNTIF($AO$6:AO58,"=1"),"")</f>
        <v/>
      </c>
      <c r="AQ58" s="101" t="str">
        <f t="shared" si="12"/>
        <v/>
      </c>
    </row>
    <row r="59" spans="2:43" x14ac:dyDescent="0.2">
      <c r="B59" s="124">
        <v>12</v>
      </c>
      <c r="C59" s="68" t="s">
        <v>240</v>
      </c>
      <c r="D59" s="68" t="s">
        <v>204</v>
      </c>
      <c r="E59" s="87"/>
      <c r="F59" s="87"/>
      <c r="G59" s="87">
        <f t="shared" si="26"/>
        <v>0</v>
      </c>
      <c r="H59" s="87">
        <f t="shared" si="27"/>
        <v>14015795</v>
      </c>
      <c r="I59" s="125"/>
      <c r="J59" s="126">
        <f t="shared" si="28"/>
        <v>14015795</v>
      </c>
      <c r="L59" s="89" t="str">
        <f t="shared" si="20"/>
        <v>12 _花き売上</v>
      </c>
      <c r="M59" s="49" t="s">
        <v>241</v>
      </c>
      <c r="O59" s="49">
        <v>55</v>
      </c>
      <c r="R59" s="90"/>
      <c r="S59" t="str">
        <f t="shared" si="25"/>
        <v/>
      </c>
      <c r="T59" s="90"/>
      <c r="U59" t="str">
        <f t="shared" si="24"/>
        <v/>
      </c>
      <c r="W59" s="89" t="str">
        <f t="shared" si="21"/>
        <v xml:space="preserve"> </v>
      </c>
      <c r="X59" s="68"/>
      <c r="Y59" s="68"/>
      <c r="AA59" s="49">
        <v>54</v>
      </c>
      <c r="AB59" s="96"/>
      <c r="AC59" s="49"/>
      <c r="AD59" t="str">
        <f>IF(AC59&lt;&gt;"",VLOOKUP(AC59,$P$5:W$120,8,0),"")</f>
        <v/>
      </c>
      <c r="AF59" s="49" t="str">
        <f t="shared" si="7"/>
        <v/>
      </c>
      <c r="AG59" t="str">
        <f t="shared" si="5"/>
        <v/>
      </c>
      <c r="AH59" s="85"/>
      <c r="AI59" s="49" t="str">
        <f t="shared" si="8"/>
        <v/>
      </c>
      <c r="AJ59" t="str">
        <f t="shared" si="6"/>
        <v/>
      </c>
      <c r="AK59" s="97">
        <f t="shared" si="15"/>
        <v>0</v>
      </c>
      <c r="AM59" s="98">
        <f t="shared" si="10"/>
        <v>4703451</v>
      </c>
      <c r="AO59" s="100" t="str">
        <f t="shared" si="11"/>
        <v/>
      </c>
      <c r="AP59" s="100" t="str">
        <f>IF(AO59=1,COUNTIF($AO$6:AO59,"=1"),"")</f>
        <v/>
      </c>
      <c r="AQ59" s="101" t="str">
        <f t="shared" si="12"/>
        <v/>
      </c>
    </row>
    <row r="60" spans="2:43" x14ac:dyDescent="0.2">
      <c r="B60" s="124">
        <v>13</v>
      </c>
      <c r="C60" s="68" t="s">
        <v>242</v>
      </c>
      <c r="D60" s="68" t="s">
        <v>204</v>
      </c>
      <c r="E60" s="87"/>
      <c r="F60" s="87"/>
      <c r="G60" s="87">
        <f t="shared" si="26"/>
        <v>0</v>
      </c>
      <c r="H60" s="87">
        <f t="shared" si="27"/>
        <v>0</v>
      </c>
      <c r="I60" s="125"/>
      <c r="J60" s="126">
        <f t="shared" si="28"/>
        <v>0</v>
      </c>
      <c r="L60" s="89" t="str">
        <f t="shared" si="20"/>
        <v>13 _野菜売上</v>
      </c>
      <c r="M60" s="49" t="s">
        <v>241</v>
      </c>
      <c r="O60" s="49">
        <v>56</v>
      </c>
      <c r="R60" s="90"/>
      <c r="S60" t="str">
        <f t="shared" si="25"/>
        <v/>
      </c>
      <c r="T60" s="90"/>
      <c r="U60" t="str">
        <f t="shared" si="24"/>
        <v/>
      </c>
      <c r="W60" s="89" t="str">
        <f t="shared" si="21"/>
        <v xml:space="preserve"> </v>
      </c>
      <c r="X60" s="68"/>
      <c r="Y60" s="68"/>
      <c r="AA60" s="49">
        <v>55</v>
      </c>
      <c r="AB60" s="96"/>
      <c r="AC60" s="49"/>
      <c r="AD60" t="str">
        <f>IF(AC60&lt;&gt;"",VLOOKUP(AC60,$P$5:W$120,8,0),"")</f>
        <v/>
      </c>
      <c r="AF60" s="49" t="str">
        <f t="shared" si="7"/>
        <v/>
      </c>
      <c r="AG60" t="str">
        <f t="shared" si="5"/>
        <v/>
      </c>
      <c r="AH60" s="85"/>
      <c r="AI60" s="49" t="str">
        <f t="shared" si="8"/>
        <v/>
      </c>
      <c r="AJ60" t="str">
        <f t="shared" si="6"/>
        <v/>
      </c>
      <c r="AK60" s="97">
        <f t="shared" si="15"/>
        <v>0</v>
      </c>
      <c r="AM60" s="98">
        <f t="shared" si="10"/>
        <v>4703451</v>
      </c>
      <c r="AO60" s="100" t="str">
        <f t="shared" si="11"/>
        <v/>
      </c>
      <c r="AP60" s="100" t="str">
        <f>IF(AO60=1,COUNTIF($AO$6:AO60,"=1"),"")</f>
        <v/>
      </c>
      <c r="AQ60" s="101" t="str">
        <f t="shared" si="12"/>
        <v/>
      </c>
    </row>
    <row r="61" spans="2:43" x14ac:dyDescent="0.2">
      <c r="B61" s="124">
        <v>14</v>
      </c>
      <c r="C61" s="68" t="s">
        <v>243</v>
      </c>
      <c r="D61" s="68" t="s">
        <v>204</v>
      </c>
      <c r="E61" s="87"/>
      <c r="F61" s="87"/>
      <c r="G61" s="87">
        <f t="shared" si="26"/>
        <v>0</v>
      </c>
      <c r="H61" s="87">
        <f t="shared" si="27"/>
        <v>0</v>
      </c>
      <c r="I61" s="125"/>
      <c r="J61" s="126">
        <f t="shared" si="28"/>
        <v>0</v>
      </c>
      <c r="L61" s="89" t="str">
        <f t="shared" si="20"/>
        <v>14 _果樹売上</v>
      </c>
      <c r="M61" s="49" t="s">
        <v>241</v>
      </c>
      <c r="O61" s="49">
        <v>57</v>
      </c>
      <c r="R61" s="90"/>
      <c r="S61" t="str">
        <f t="shared" si="25"/>
        <v/>
      </c>
      <c r="T61" s="90"/>
      <c r="U61" t="str">
        <f t="shared" si="24"/>
        <v/>
      </c>
      <c r="W61" s="89" t="str">
        <f t="shared" si="21"/>
        <v xml:space="preserve"> </v>
      </c>
      <c r="X61" s="68"/>
      <c r="Y61" s="68"/>
      <c r="AA61" s="49">
        <v>56</v>
      </c>
      <c r="AB61" s="96"/>
      <c r="AC61" s="49"/>
      <c r="AD61" t="str">
        <f>IF(AC61&lt;&gt;"",VLOOKUP(AC61,$P$5:W$120,8,0),"")</f>
        <v/>
      </c>
      <c r="AF61" s="49" t="str">
        <f t="shared" si="7"/>
        <v/>
      </c>
      <c r="AG61" t="str">
        <f t="shared" si="5"/>
        <v/>
      </c>
      <c r="AH61" s="85"/>
      <c r="AI61" s="49" t="str">
        <f t="shared" si="8"/>
        <v/>
      </c>
      <c r="AJ61" t="str">
        <f t="shared" si="6"/>
        <v/>
      </c>
      <c r="AK61" s="97">
        <f t="shared" si="15"/>
        <v>0</v>
      </c>
      <c r="AM61" s="98">
        <f t="shared" si="10"/>
        <v>4703451</v>
      </c>
      <c r="AO61" s="100" t="str">
        <f t="shared" si="11"/>
        <v/>
      </c>
      <c r="AP61" s="100" t="str">
        <f>IF(AO61=1,COUNTIF($AO$6:AO61,"=1"),"")</f>
        <v/>
      </c>
      <c r="AQ61" s="101" t="str">
        <f t="shared" si="12"/>
        <v/>
      </c>
    </row>
    <row r="62" spans="2:43" x14ac:dyDescent="0.2">
      <c r="B62" s="127">
        <v>15</v>
      </c>
      <c r="C62" t="s">
        <v>244</v>
      </c>
      <c r="D62" t="s">
        <v>204</v>
      </c>
      <c r="E62" s="87"/>
      <c r="F62" s="87"/>
      <c r="G62" s="87">
        <f t="shared" si="26"/>
        <v>0</v>
      </c>
      <c r="H62" s="87">
        <f t="shared" si="27"/>
        <v>0</v>
      </c>
      <c r="I62" s="125"/>
      <c r="J62" s="126">
        <f t="shared" si="28"/>
        <v>0</v>
      </c>
      <c r="L62" s="89" t="str">
        <f t="shared" si="20"/>
        <v>15 家事・事業消費</v>
      </c>
      <c r="O62" s="49">
        <v>58</v>
      </c>
      <c r="R62" s="90"/>
      <c r="S62" t="str">
        <f t="shared" si="25"/>
        <v/>
      </c>
      <c r="T62" s="90"/>
      <c r="U62" t="str">
        <f t="shared" si="24"/>
        <v/>
      </c>
      <c r="W62" s="89" t="str">
        <f t="shared" si="21"/>
        <v xml:space="preserve"> </v>
      </c>
      <c r="X62" s="68"/>
      <c r="Y62" s="68"/>
      <c r="AA62" s="49">
        <v>57</v>
      </c>
      <c r="AB62" s="96"/>
      <c r="AC62" s="49"/>
      <c r="AD62" t="str">
        <f>IF(AC62&lt;&gt;"",VLOOKUP(AC62,$P$5:W$120,8,0),"")</f>
        <v/>
      </c>
      <c r="AF62" s="49" t="str">
        <f t="shared" si="7"/>
        <v/>
      </c>
      <c r="AG62" t="str">
        <f t="shared" si="5"/>
        <v/>
      </c>
      <c r="AH62" s="85"/>
      <c r="AI62" s="49" t="str">
        <f t="shared" si="8"/>
        <v/>
      </c>
      <c r="AJ62" t="str">
        <f t="shared" si="6"/>
        <v/>
      </c>
      <c r="AK62" s="97">
        <f t="shared" si="15"/>
        <v>0</v>
      </c>
      <c r="AM62" s="98">
        <f t="shared" si="10"/>
        <v>4703451</v>
      </c>
      <c r="AO62" s="100" t="str">
        <f t="shared" si="11"/>
        <v/>
      </c>
      <c r="AP62" s="100" t="str">
        <f>IF(AO62=1,COUNTIF($AO$6:AO62,"=1"),"")</f>
        <v/>
      </c>
      <c r="AQ62" s="101" t="str">
        <f t="shared" si="12"/>
        <v/>
      </c>
    </row>
    <row r="63" spans="2:43" x14ac:dyDescent="0.2">
      <c r="B63" s="127">
        <v>16</v>
      </c>
      <c r="C63" t="s">
        <v>245</v>
      </c>
      <c r="D63" t="s">
        <v>204</v>
      </c>
      <c r="E63" s="87"/>
      <c r="F63" s="87"/>
      <c r="G63" s="87">
        <f t="shared" si="26"/>
        <v>0</v>
      </c>
      <c r="H63" s="87">
        <f t="shared" si="27"/>
        <v>3132000</v>
      </c>
      <c r="I63" s="125"/>
      <c r="J63" s="126">
        <f t="shared" si="28"/>
        <v>3132000</v>
      </c>
      <c r="L63" s="89" t="str">
        <f t="shared" si="20"/>
        <v>16 雑　収　入</v>
      </c>
      <c r="O63" s="49">
        <v>59</v>
      </c>
      <c r="R63" s="90"/>
      <c r="S63" t="str">
        <f t="shared" si="25"/>
        <v/>
      </c>
      <c r="T63" s="90"/>
      <c r="U63" t="str">
        <f t="shared" si="24"/>
        <v/>
      </c>
      <c r="W63" s="89" t="str">
        <f t="shared" si="21"/>
        <v xml:space="preserve"> </v>
      </c>
      <c r="X63" s="68"/>
      <c r="Y63" s="68"/>
      <c r="AA63" s="49">
        <v>58</v>
      </c>
      <c r="AB63" s="96"/>
      <c r="AC63" s="49"/>
      <c r="AD63" t="str">
        <f>IF(AC63&lt;&gt;"",VLOOKUP(AC63,$P$5:W$120,8,0),"")</f>
        <v/>
      </c>
      <c r="AF63" s="49" t="str">
        <f t="shared" si="7"/>
        <v/>
      </c>
      <c r="AG63" t="str">
        <f t="shared" si="5"/>
        <v/>
      </c>
      <c r="AH63" s="85"/>
      <c r="AI63" s="49" t="str">
        <f t="shared" si="8"/>
        <v/>
      </c>
      <c r="AJ63" t="str">
        <f t="shared" si="6"/>
        <v/>
      </c>
      <c r="AK63" s="97">
        <f t="shared" si="15"/>
        <v>0</v>
      </c>
      <c r="AM63" s="98">
        <f t="shared" si="10"/>
        <v>4703451</v>
      </c>
      <c r="AO63" s="100" t="str">
        <f t="shared" si="11"/>
        <v/>
      </c>
      <c r="AP63" s="100" t="str">
        <f>IF(AO63=1,COUNTIF($AO$6:AO63,"=1"),"")</f>
        <v/>
      </c>
      <c r="AQ63" s="101" t="str">
        <f t="shared" si="12"/>
        <v/>
      </c>
    </row>
    <row r="64" spans="2:43" x14ac:dyDescent="0.2">
      <c r="B64" s="127"/>
      <c r="C64" t="s">
        <v>246</v>
      </c>
      <c r="E64" s="87"/>
      <c r="F64" s="87"/>
      <c r="G64" s="87">
        <f t="shared" si="26"/>
        <v>0</v>
      </c>
      <c r="H64" s="87">
        <f t="shared" si="27"/>
        <v>0</v>
      </c>
      <c r="I64" s="125"/>
      <c r="J64" s="126">
        <f>SUM(J58:J63)</f>
        <v>17147795</v>
      </c>
      <c r="L64" s="89" t="str">
        <f t="shared" si="20"/>
        <v/>
      </c>
      <c r="O64" s="49">
        <v>60</v>
      </c>
      <c r="R64" s="90"/>
      <c r="S64" t="str">
        <f t="shared" si="25"/>
        <v/>
      </c>
      <c r="T64" s="90"/>
      <c r="U64" t="str">
        <f t="shared" si="24"/>
        <v/>
      </c>
      <c r="W64" s="89" t="str">
        <f t="shared" si="21"/>
        <v xml:space="preserve"> </v>
      </c>
      <c r="X64" s="68"/>
      <c r="Y64" s="68"/>
      <c r="AA64" s="49">
        <v>59</v>
      </c>
      <c r="AB64" s="96"/>
      <c r="AC64" s="49"/>
      <c r="AD64" t="str">
        <f>IF(AC64&lt;&gt;"",VLOOKUP(AC64,$P$5:W$120,8,0),"")</f>
        <v/>
      </c>
      <c r="AF64" s="49" t="str">
        <f t="shared" si="7"/>
        <v/>
      </c>
      <c r="AG64" t="str">
        <f t="shared" si="5"/>
        <v/>
      </c>
      <c r="AH64" s="85"/>
      <c r="AI64" s="49" t="str">
        <f t="shared" si="8"/>
        <v/>
      </c>
      <c r="AJ64" t="str">
        <f t="shared" si="6"/>
        <v/>
      </c>
      <c r="AK64" s="97">
        <f t="shared" si="15"/>
        <v>0</v>
      </c>
      <c r="AM64" s="98">
        <f t="shared" si="10"/>
        <v>4703451</v>
      </c>
      <c r="AO64" s="100" t="str">
        <f t="shared" si="11"/>
        <v/>
      </c>
      <c r="AP64" s="100" t="str">
        <f>IF(AO64=1,COUNTIF($AO$6:AO64,"=1"),"")</f>
        <v/>
      </c>
      <c r="AQ64" s="101" t="str">
        <f t="shared" si="12"/>
        <v/>
      </c>
    </row>
    <row r="65" spans="2:43" x14ac:dyDescent="0.2">
      <c r="B65" s="127">
        <v>17</v>
      </c>
      <c r="C65" t="s">
        <v>247</v>
      </c>
      <c r="D65" t="s">
        <v>78</v>
      </c>
      <c r="E65" s="102" t="s">
        <v>248</v>
      </c>
      <c r="F65" s="87"/>
      <c r="G65" s="87">
        <f t="shared" si="26"/>
        <v>0</v>
      </c>
      <c r="H65" s="87">
        <f t="shared" si="27"/>
        <v>0</v>
      </c>
      <c r="I65" s="128">
        <f>G65-H65</f>
        <v>0</v>
      </c>
      <c r="J65" s="129"/>
      <c r="L65" s="89" t="str">
        <f t="shared" si="20"/>
        <v>17 期首農産物</v>
      </c>
      <c r="O65" s="49">
        <v>61</v>
      </c>
      <c r="R65" s="90"/>
      <c r="S65" t="str">
        <f t="shared" si="25"/>
        <v/>
      </c>
      <c r="T65" s="90"/>
      <c r="U65" t="str">
        <f t="shared" si="24"/>
        <v/>
      </c>
      <c r="W65" s="89" t="str">
        <f t="shared" si="21"/>
        <v xml:space="preserve"> </v>
      </c>
      <c r="X65" s="68"/>
      <c r="Y65" s="68"/>
      <c r="AA65" s="49">
        <v>60</v>
      </c>
      <c r="AB65" s="96"/>
      <c r="AC65" s="49"/>
      <c r="AD65" t="str">
        <f>IF(AC65&lt;&gt;"",VLOOKUP(AC65,$P$5:W$120,8,0),"")</f>
        <v/>
      </c>
      <c r="AF65" s="49" t="str">
        <f t="shared" si="7"/>
        <v/>
      </c>
      <c r="AG65" t="str">
        <f t="shared" si="5"/>
        <v/>
      </c>
      <c r="AH65" s="85"/>
      <c r="AI65" s="49" t="str">
        <f t="shared" si="8"/>
        <v/>
      </c>
      <c r="AJ65" t="str">
        <f t="shared" si="6"/>
        <v/>
      </c>
      <c r="AK65" s="97">
        <f t="shared" si="15"/>
        <v>0</v>
      </c>
      <c r="AM65" s="98">
        <f t="shared" si="10"/>
        <v>4703451</v>
      </c>
      <c r="AO65" s="100" t="str">
        <f t="shared" si="11"/>
        <v/>
      </c>
      <c r="AP65" s="100" t="str">
        <f>IF(AO65=1,COUNTIF($AO$6:AO65,"=1"),"")</f>
        <v/>
      </c>
      <c r="AQ65" s="101" t="str">
        <f t="shared" si="12"/>
        <v/>
      </c>
    </row>
    <row r="66" spans="2:43" x14ac:dyDescent="0.2">
      <c r="B66" s="127">
        <v>18</v>
      </c>
      <c r="C66" t="s">
        <v>249</v>
      </c>
      <c r="D66" t="s">
        <v>204</v>
      </c>
      <c r="E66" s="102" t="s">
        <v>250</v>
      </c>
      <c r="F66" s="87"/>
      <c r="G66" s="87">
        <f t="shared" si="26"/>
        <v>0</v>
      </c>
      <c r="H66" s="87">
        <f t="shared" si="27"/>
        <v>0</v>
      </c>
      <c r="I66" s="125"/>
      <c r="J66" s="126">
        <f>H66-G66</f>
        <v>0</v>
      </c>
      <c r="L66" s="89" t="str">
        <f t="shared" si="20"/>
        <v>18 期末農産物</v>
      </c>
      <c r="O66" s="49">
        <v>62</v>
      </c>
      <c r="R66" s="90"/>
      <c r="S66" t="str">
        <f t="shared" si="25"/>
        <v/>
      </c>
      <c r="T66" s="90"/>
      <c r="U66" t="str">
        <f t="shared" si="24"/>
        <v/>
      </c>
      <c r="W66" s="89" t="str">
        <f t="shared" si="21"/>
        <v xml:space="preserve"> </v>
      </c>
      <c r="X66" s="68"/>
      <c r="Y66" s="68"/>
      <c r="AA66" s="49">
        <v>61</v>
      </c>
      <c r="AB66" s="96"/>
      <c r="AC66" s="49"/>
      <c r="AD66" t="str">
        <f>IF(AC66&lt;&gt;"",VLOOKUP(AC66,$P$5:W$120,8,0),"")</f>
        <v/>
      </c>
      <c r="AF66" s="49" t="str">
        <f t="shared" si="7"/>
        <v/>
      </c>
      <c r="AG66" t="str">
        <f t="shared" si="5"/>
        <v/>
      </c>
      <c r="AH66" s="85"/>
      <c r="AI66" s="49" t="str">
        <f t="shared" si="8"/>
        <v/>
      </c>
      <c r="AJ66" t="str">
        <f t="shared" si="6"/>
        <v/>
      </c>
      <c r="AK66" s="97">
        <f t="shared" si="15"/>
        <v>0</v>
      </c>
      <c r="AM66" s="98">
        <f t="shared" si="10"/>
        <v>4703451</v>
      </c>
      <c r="AO66" s="100" t="str">
        <f t="shared" si="11"/>
        <v/>
      </c>
      <c r="AP66" s="100" t="str">
        <f>IF(AO66=1,COUNTIF($AO$6:AO66,"=1"),"")</f>
        <v/>
      </c>
      <c r="AQ66" s="101" t="str">
        <f t="shared" si="12"/>
        <v/>
      </c>
    </row>
    <row r="67" spans="2:43" x14ac:dyDescent="0.2">
      <c r="B67" s="130"/>
      <c r="C67" s="131" t="s">
        <v>251</v>
      </c>
      <c r="D67" s="131"/>
      <c r="E67" s="132"/>
      <c r="F67" s="132"/>
      <c r="G67" s="132">
        <f t="shared" si="26"/>
        <v>0</v>
      </c>
      <c r="H67" s="132">
        <f t="shared" si="27"/>
        <v>0</v>
      </c>
      <c r="I67" s="133"/>
      <c r="J67" s="134">
        <f>SUM(J64:J66)-I65</f>
        <v>17147795</v>
      </c>
      <c r="L67" s="89" t="str">
        <f t="shared" si="20"/>
        <v/>
      </c>
      <c r="O67" s="49">
        <v>63</v>
      </c>
      <c r="R67" s="90"/>
      <c r="S67" t="str">
        <f t="shared" si="25"/>
        <v/>
      </c>
      <c r="T67" s="90"/>
      <c r="U67" t="str">
        <f t="shared" si="24"/>
        <v/>
      </c>
      <c r="W67" s="89" t="str">
        <f t="shared" si="21"/>
        <v xml:space="preserve"> </v>
      </c>
      <c r="X67" s="68"/>
      <c r="Y67" s="68"/>
      <c r="AA67" s="49">
        <v>62</v>
      </c>
      <c r="AB67" s="96"/>
      <c r="AC67" s="49"/>
      <c r="AD67" t="str">
        <f>IF(AC67&lt;&gt;"",VLOOKUP(AC67,$P$5:W$120,8,0),"")</f>
        <v/>
      </c>
      <c r="AF67" s="49" t="str">
        <f t="shared" si="7"/>
        <v/>
      </c>
      <c r="AG67" t="str">
        <f t="shared" si="5"/>
        <v/>
      </c>
      <c r="AH67" s="85"/>
      <c r="AI67" s="49" t="str">
        <f t="shared" si="8"/>
        <v/>
      </c>
      <c r="AJ67" t="str">
        <f t="shared" si="6"/>
        <v/>
      </c>
      <c r="AK67" s="97">
        <f t="shared" si="15"/>
        <v>0</v>
      </c>
      <c r="AM67" s="98">
        <f t="shared" si="10"/>
        <v>4703451</v>
      </c>
      <c r="AO67" s="100" t="str">
        <f t="shared" si="11"/>
        <v/>
      </c>
      <c r="AP67" s="100" t="str">
        <f>IF(AO67=1,COUNTIF($AO$6:AO67,"=1"),"")</f>
        <v/>
      </c>
      <c r="AQ67" s="101" t="str">
        <f t="shared" si="12"/>
        <v/>
      </c>
    </row>
    <row r="68" spans="2:43" x14ac:dyDescent="0.2">
      <c r="B68" s="127">
        <v>19</v>
      </c>
      <c r="C68" t="s">
        <v>252</v>
      </c>
      <c r="D68" t="s">
        <v>78</v>
      </c>
      <c r="E68" s="87"/>
      <c r="F68" s="87"/>
      <c r="G68" s="87">
        <f t="shared" si="26"/>
        <v>220000</v>
      </c>
      <c r="H68" s="87">
        <f t="shared" si="27"/>
        <v>0</v>
      </c>
      <c r="I68" s="128">
        <f t="shared" ref="I68:I90" si="29">G68-H68</f>
        <v>220000</v>
      </c>
      <c r="J68" s="129"/>
      <c r="L68" s="89" t="str">
        <f t="shared" si="20"/>
        <v>19 租税公課</v>
      </c>
      <c r="O68" s="49">
        <v>64</v>
      </c>
      <c r="R68" s="90"/>
      <c r="S68" t="str">
        <f t="shared" si="25"/>
        <v/>
      </c>
      <c r="T68" s="90"/>
      <c r="U68" t="str">
        <f t="shared" si="24"/>
        <v/>
      </c>
      <c r="W68" s="89" t="str">
        <f t="shared" si="21"/>
        <v xml:space="preserve"> </v>
      </c>
      <c r="X68" s="68"/>
      <c r="Y68" s="68"/>
      <c r="AA68" s="49">
        <v>63</v>
      </c>
      <c r="AB68" s="96"/>
      <c r="AC68" s="49"/>
      <c r="AD68" t="str">
        <f>IF(AC68&lt;&gt;"",VLOOKUP(AC68,$P$5:W$120,8,0),"")</f>
        <v/>
      </c>
      <c r="AF68" s="49" t="str">
        <f t="shared" si="7"/>
        <v/>
      </c>
      <c r="AG68" t="str">
        <f t="shared" si="5"/>
        <v/>
      </c>
      <c r="AH68" s="85"/>
      <c r="AI68" s="49" t="str">
        <f t="shared" si="8"/>
        <v/>
      </c>
      <c r="AJ68" t="str">
        <f t="shared" si="6"/>
        <v/>
      </c>
      <c r="AK68" s="97">
        <f t="shared" si="15"/>
        <v>0</v>
      </c>
      <c r="AM68" s="98">
        <f t="shared" si="10"/>
        <v>4703451</v>
      </c>
      <c r="AO68" s="100" t="str">
        <f t="shared" si="11"/>
        <v/>
      </c>
      <c r="AP68" s="100" t="str">
        <f>IF(AO68=1,COUNTIF($AO$6:AO68,"=1"),"")</f>
        <v/>
      </c>
      <c r="AQ68" s="101" t="str">
        <f t="shared" si="12"/>
        <v/>
      </c>
    </row>
    <row r="69" spans="2:43" x14ac:dyDescent="0.2">
      <c r="B69" s="127">
        <v>20</v>
      </c>
      <c r="C69" t="s">
        <v>253</v>
      </c>
      <c r="D69" t="s">
        <v>78</v>
      </c>
      <c r="E69" s="87"/>
      <c r="F69" s="87"/>
      <c r="G69" s="87">
        <f t="shared" si="26"/>
        <v>550000</v>
      </c>
      <c r="H69" s="87">
        <f t="shared" si="27"/>
        <v>0</v>
      </c>
      <c r="I69" s="128">
        <f t="shared" si="29"/>
        <v>550000</v>
      </c>
      <c r="J69" s="129"/>
      <c r="L69" s="89" t="str">
        <f t="shared" ref="L69:L100" si="30">IF(B69="","",B69&amp;" "&amp;C69)</f>
        <v>20 種　苗　費</v>
      </c>
      <c r="O69" s="49">
        <v>65</v>
      </c>
      <c r="R69" s="90"/>
      <c r="S69" t="str">
        <f t="shared" si="25"/>
        <v/>
      </c>
      <c r="T69" s="90"/>
      <c r="U69" t="str">
        <f t="shared" si="24"/>
        <v/>
      </c>
      <c r="W69" s="89" t="str">
        <f t="shared" ref="W69:W100" si="31">P69&amp;" "&amp;Q69</f>
        <v xml:space="preserve"> </v>
      </c>
      <c r="X69" s="68"/>
      <c r="Y69" s="68"/>
      <c r="AA69" s="49">
        <v>64</v>
      </c>
      <c r="AB69" s="96"/>
      <c r="AC69" s="49"/>
      <c r="AD69" t="str">
        <f>IF(AC69&lt;&gt;"",VLOOKUP(AC69,$P$5:W$120,8,0),"")</f>
        <v/>
      </c>
      <c r="AF69" s="49" t="str">
        <f t="shared" si="7"/>
        <v/>
      </c>
      <c r="AG69" t="str">
        <f t="shared" ref="AG69:AG132" si="32">IF(AF69&lt;&gt;"",VLOOKUP(AF69,$B$5:$L$106,11,0),"")</f>
        <v/>
      </c>
      <c r="AH69" s="85"/>
      <c r="AI69" s="49" t="str">
        <f t="shared" si="8"/>
        <v/>
      </c>
      <c r="AJ69" t="str">
        <f t="shared" ref="AJ69:AJ132" si="33">IF(AI69&lt;&gt;"",VLOOKUP(AI69,$B$5:$L$106,11,0),"")</f>
        <v/>
      </c>
      <c r="AK69" s="97">
        <f t="shared" si="15"/>
        <v>0</v>
      </c>
      <c r="AM69" s="98">
        <f t="shared" si="10"/>
        <v>4703451</v>
      </c>
      <c r="AO69" s="100" t="str">
        <f t="shared" si="11"/>
        <v/>
      </c>
      <c r="AP69" s="100" t="str">
        <f>IF(AO69=1,COUNTIF($AO$6:AO69,"=1"),"")</f>
        <v/>
      </c>
      <c r="AQ69" s="101" t="str">
        <f t="shared" si="12"/>
        <v/>
      </c>
    </row>
    <row r="70" spans="2:43" x14ac:dyDescent="0.2">
      <c r="B70" s="127">
        <v>21</v>
      </c>
      <c r="C70" t="s">
        <v>254</v>
      </c>
      <c r="D70" t="s">
        <v>78</v>
      </c>
      <c r="E70" s="87"/>
      <c r="F70" s="87"/>
      <c r="G70" s="87">
        <f t="shared" si="26"/>
        <v>0</v>
      </c>
      <c r="H70" s="87">
        <f t="shared" si="27"/>
        <v>0</v>
      </c>
      <c r="I70" s="128">
        <f t="shared" si="29"/>
        <v>0</v>
      </c>
      <c r="J70" s="129"/>
      <c r="L70" s="89" t="str">
        <f t="shared" si="30"/>
        <v>21 素　畜　費</v>
      </c>
      <c r="O70" s="49">
        <v>66</v>
      </c>
      <c r="R70" s="90"/>
      <c r="S70" t="str">
        <f t="shared" si="25"/>
        <v/>
      </c>
      <c r="T70" s="90"/>
      <c r="U70" t="str">
        <f t="shared" si="24"/>
        <v/>
      </c>
      <c r="W70" s="89" t="str">
        <f t="shared" si="31"/>
        <v xml:space="preserve"> </v>
      </c>
      <c r="X70" s="68"/>
      <c r="Y70" s="68"/>
      <c r="AA70" s="49">
        <v>65</v>
      </c>
      <c r="AB70" s="96"/>
      <c r="AC70" s="49"/>
      <c r="AD70" t="str">
        <f>IF(AC70&lt;&gt;"",VLOOKUP(AC70,$P$5:W$120,8,0),"")</f>
        <v/>
      </c>
      <c r="AF70" s="49" t="str">
        <f t="shared" ref="AF70:AF133" si="34">IF(ISERROR(VALUE(MID(AD70,1,3))),"",VALUE(MID(VLOOKUP(VALUE(MID(AD70,1,3)),$P$5:$W$120,4,0),1,3)))</f>
        <v/>
      </c>
      <c r="AG70" t="str">
        <f t="shared" si="32"/>
        <v/>
      </c>
      <c r="AH70" s="85"/>
      <c r="AI70" s="49" t="str">
        <f t="shared" ref="AI70:AI133" si="35">IF(ISERR(VALUE(MID(AD70,1,3))),"",VALUE(MID(VLOOKUP(VALUE(MID(AD70,1,3)),$P$5:$W$120,6,0),1,3)))</f>
        <v/>
      </c>
      <c r="AJ70" t="str">
        <f t="shared" si="33"/>
        <v/>
      </c>
      <c r="AK70" s="97">
        <f t="shared" si="15"/>
        <v>0</v>
      </c>
      <c r="AM70" s="98">
        <f t="shared" ref="AM70:AM133" si="36">IF(AG70=$AM$3,IF($AM$4="借方残",AH70+AM69,AM69-AH70),IF(AJ70=$AM$3,IF($AM$4="借方残",AM69-AK70,AK70+AM69),AM69))</f>
        <v>4703451</v>
      </c>
      <c r="AO70" s="100" t="str">
        <f t="shared" ref="AO70:AO133" si="37">IF($AO$3="","",IF(OR(AG70=$AO$3,AJ70=$AO$3),1,""))</f>
        <v/>
      </c>
      <c r="AP70" s="100" t="str">
        <f>IF(AO70=1,COUNTIF($AO$6:AO70,"=1"),"")</f>
        <v/>
      </c>
      <c r="AQ70" s="101" t="str">
        <f t="shared" ref="AQ70:AQ133" si="38">IF($AO$3="","",IF(AG70=$AO$3,"借",IF(AJ70=$AO$3,"貸","")))</f>
        <v/>
      </c>
    </row>
    <row r="71" spans="2:43" x14ac:dyDescent="0.2">
      <c r="B71" s="127">
        <v>22</v>
      </c>
      <c r="C71" t="s">
        <v>255</v>
      </c>
      <c r="D71" t="s">
        <v>78</v>
      </c>
      <c r="E71" s="87"/>
      <c r="F71" s="87"/>
      <c r="G71" s="87">
        <f t="shared" si="26"/>
        <v>935000</v>
      </c>
      <c r="H71" s="87">
        <f t="shared" si="27"/>
        <v>0</v>
      </c>
      <c r="I71" s="128">
        <f t="shared" si="29"/>
        <v>935000</v>
      </c>
      <c r="J71" s="129"/>
      <c r="L71" s="89" t="str">
        <f t="shared" si="30"/>
        <v>22 肥　料　費</v>
      </c>
      <c r="O71" s="49">
        <v>67</v>
      </c>
      <c r="R71" s="90"/>
      <c r="S71" t="str">
        <f t="shared" si="25"/>
        <v/>
      </c>
      <c r="T71" s="90"/>
      <c r="U71" t="str">
        <f t="shared" si="24"/>
        <v/>
      </c>
      <c r="W71" s="89" t="str">
        <f t="shared" si="31"/>
        <v xml:space="preserve"> </v>
      </c>
      <c r="X71" s="68"/>
      <c r="Y71" s="68"/>
      <c r="AA71" s="49">
        <v>66</v>
      </c>
      <c r="AB71" s="96"/>
      <c r="AC71" s="49"/>
      <c r="AD71" t="str">
        <f>IF(AC71&lt;&gt;"",VLOOKUP(AC71,$P$5:W$120,8,0),"")</f>
        <v/>
      </c>
      <c r="AF71" s="49" t="str">
        <f t="shared" si="34"/>
        <v/>
      </c>
      <c r="AG71" t="str">
        <f t="shared" si="32"/>
        <v/>
      </c>
      <c r="AH71" s="85"/>
      <c r="AI71" s="49" t="str">
        <f t="shared" si="35"/>
        <v/>
      </c>
      <c r="AJ71" t="str">
        <f t="shared" si="33"/>
        <v/>
      </c>
      <c r="AK71" s="97">
        <f t="shared" si="15"/>
        <v>0</v>
      </c>
      <c r="AM71" s="98">
        <f t="shared" si="36"/>
        <v>4703451</v>
      </c>
      <c r="AO71" s="100" t="str">
        <f t="shared" si="37"/>
        <v/>
      </c>
      <c r="AP71" s="100" t="str">
        <f>IF(AO71=1,COUNTIF($AO$6:AO71,"=1"),"")</f>
        <v/>
      </c>
      <c r="AQ71" s="101" t="str">
        <f t="shared" si="38"/>
        <v/>
      </c>
    </row>
    <row r="72" spans="2:43" x14ac:dyDescent="0.2">
      <c r="B72" s="127">
        <v>23</v>
      </c>
      <c r="C72" t="s">
        <v>256</v>
      </c>
      <c r="D72" t="s">
        <v>78</v>
      </c>
      <c r="E72" s="87"/>
      <c r="F72" s="87"/>
      <c r="G72" s="87">
        <f t="shared" si="26"/>
        <v>0</v>
      </c>
      <c r="H72" s="87">
        <f t="shared" si="27"/>
        <v>0</v>
      </c>
      <c r="I72" s="128">
        <f t="shared" si="29"/>
        <v>0</v>
      </c>
      <c r="J72" s="129"/>
      <c r="L72" s="89" t="str">
        <f t="shared" si="30"/>
        <v>23 飼　料　費</v>
      </c>
      <c r="O72" s="49">
        <v>68</v>
      </c>
      <c r="R72" s="90"/>
      <c r="S72" t="str">
        <f t="shared" si="25"/>
        <v/>
      </c>
      <c r="T72" s="90"/>
      <c r="U72" t="str">
        <f t="shared" si="24"/>
        <v/>
      </c>
      <c r="W72" s="89" t="str">
        <f t="shared" si="31"/>
        <v xml:space="preserve"> </v>
      </c>
      <c r="X72" s="68"/>
      <c r="Y72" s="68"/>
      <c r="AA72" s="49">
        <v>67</v>
      </c>
      <c r="AB72" s="96"/>
      <c r="AC72" s="49"/>
      <c r="AD72" t="str">
        <f>IF(AC72&lt;&gt;"",VLOOKUP(AC72,$P$5:W$120,8,0),"")</f>
        <v/>
      </c>
      <c r="AF72" s="49" t="str">
        <f t="shared" si="34"/>
        <v/>
      </c>
      <c r="AG72" t="str">
        <f t="shared" si="32"/>
        <v/>
      </c>
      <c r="AH72" s="85"/>
      <c r="AI72" s="49" t="str">
        <f t="shared" si="35"/>
        <v/>
      </c>
      <c r="AJ72" t="str">
        <f t="shared" si="33"/>
        <v/>
      </c>
      <c r="AK72" s="97">
        <f t="shared" si="15"/>
        <v>0</v>
      </c>
      <c r="AM72" s="98">
        <f t="shared" si="36"/>
        <v>4703451</v>
      </c>
      <c r="AO72" s="100" t="str">
        <f t="shared" si="37"/>
        <v/>
      </c>
      <c r="AP72" s="100" t="str">
        <f>IF(AO72=1,COUNTIF($AO$6:AO72,"=1"),"")</f>
        <v/>
      </c>
      <c r="AQ72" s="101" t="str">
        <f t="shared" si="38"/>
        <v/>
      </c>
    </row>
    <row r="73" spans="2:43" x14ac:dyDescent="0.2">
      <c r="B73" s="127">
        <v>24</v>
      </c>
      <c r="C73" t="s">
        <v>257</v>
      </c>
      <c r="D73" t="s">
        <v>78</v>
      </c>
      <c r="E73" s="87"/>
      <c r="F73" s="87"/>
      <c r="G73" s="87">
        <f t="shared" si="26"/>
        <v>0</v>
      </c>
      <c r="H73" s="87">
        <f t="shared" si="27"/>
        <v>0</v>
      </c>
      <c r="I73" s="128">
        <f t="shared" si="29"/>
        <v>0</v>
      </c>
      <c r="J73" s="129"/>
      <c r="L73" s="89" t="str">
        <f t="shared" si="30"/>
        <v>24 農　具　費</v>
      </c>
      <c r="O73" s="49">
        <v>69</v>
      </c>
      <c r="R73" s="90"/>
      <c r="S73" t="str">
        <f t="shared" si="25"/>
        <v/>
      </c>
      <c r="T73" s="90"/>
      <c r="U73" t="str">
        <f t="shared" si="24"/>
        <v/>
      </c>
      <c r="W73" s="89" t="str">
        <f t="shared" si="31"/>
        <v xml:space="preserve"> </v>
      </c>
      <c r="X73" s="68"/>
      <c r="Y73" s="68"/>
      <c r="AA73" s="49">
        <v>68</v>
      </c>
      <c r="AB73" s="96"/>
      <c r="AC73" s="49"/>
      <c r="AD73" t="str">
        <f>IF(AC73&lt;&gt;"",VLOOKUP(AC73,$P$5:W$120,8,0),"")</f>
        <v/>
      </c>
      <c r="AF73" s="49" t="str">
        <f t="shared" si="34"/>
        <v/>
      </c>
      <c r="AG73" t="str">
        <f t="shared" si="32"/>
        <v/>
      </c>
      <c r="AH73" s="85"/>
      <c r="AI73" s="49" t="str">
        <f t="shared" si="35"/>
        <v/>
      </c>
      <c r="AJ73" t="str">
        <f t="shared" si="33"/>
        <v/>
      </c>
      <c r="AK73" s="97">
        <f t="shared" si="15"/>
        <v>0</v>
      </c>
      <c r="AM73" s="98">
        <f t="shared" si="36"/>
        <v>4703451</v>
      </c>
      <c r="AO73" s="100" t="str">
        <f t="shared" si="37"/>
        <v/>
      </c>
      <c r="AP73" s="100" t="str">
        <f>IF(AO73=1,COUNTIF($AO$6:AO73,"=1"),"")</f>
        <v/>
      </c>
      <c r="AQ73" s="101" t="str">
        <f t="shared" si="38"/>
        <v/>
      </c>
    </row>
    <row r="74" spans="2:43" x14ac:dyDescent="0.2">
      <c r="B74" s="127">
        <v>25</v>
      </c>
      <c r="C74" t="s">
        <v>258</v>
      </c>
      <c r="D74" t="s">
        <v>78</v>
      </c>
      <c r="E74" s="87"/>
      <c r="F74" s="87"/>
      <c r="G74" s="87">
        <f t="shared" si="26"/>
        <v>0</v>
      </c>
      <c r="H74" s="87">
        <f t="shared" si="27"/>
        <v>0</v>
      </c>
      <c r="I74" s="128">
        <f t="shared" si="29"/>
        <v>0</v>
      </c>
      <c r="J74" s="129"/>
      <c r="L74" s="89" t="str">
        <f t="shared" si="30"/>
        <v>25 農薬衛生費</v>
      </c>
      <c r="O74" s="49">
        <v>70</v>
      </c>
      <c r="R74" s="90"/>
      <c r="S74" t="str">
        <f t="shared" si="25"/>
        <v/>
      </c>
      <c r="T74" s="90"/>
      <c r="U74" t="str">
        <f t="shared" ref="U74:U105" si="39">IF(T74&lt;&gt;"",VLOOKUP(T74,$B$5:$L$106,11,0),"")</f>
        <v/>
      </c>
      <c r="W74" s="89" t="str">
        <f t="shared" si="31"/>
        <v xml:space="preserve"> </v>
      </c>
      <c r="X74" s="68"/>
      <c r="Y74" s="68"/>
      <c r="AA74" s="49">
        <v>69</v>
      </c>
      <c r="AB74" s="96"/>
      <c r="AC74" s="49"/>
      <c r="AD74" t="str">
        <f>IF(AC74&lt;&gt;"",VLOOKUP(AC74,$P$5:W$120,8,0),"")</f>
        <v/>
      </c>
      <c r="AF74" s="49" t="str">
        <f t="shared" si="34"/>
        <v/>
      </c>
      <c r="AG74" t="str">
        <f t="shared" si="32"/>
        <v/>
      </c>
      <c r="AH74" s="85"/>
      <c r="AI74" s="49" t="str">
        <f t="shared" si="35"/>
        <v/>
      </c>
      <c r="AJ74" t="str">
        <f t="shared" si="33"/>
        <v/>
      </c>
      <c r="AK74" s="97">
        <f t="shared" si="15"/>
        <v>0</v>
      </c>
      <c r="AM74" s="98">
        <f t="shared" si="36"/>
        <v>4703451</v>
      </c>
      <c r="AO74" s="100" t="str">
        <f t="shared" si="37"/>
        <v/>
      </c>
      <c r="AP74" s="100" t="str">
        <f>IF(AO74=1,COUNTIF($AO$6:AO74,"=1"),"")</f>
        <v/>
      </c>
      <c r="AQ74" s="101" t="str">
        <f t="shared" si="38"/>
        <v/>
      </c>
    </row>
    <row r="75" spans="2:43" x14ac:dyDescent="0.2">
      <c r="B75" s="127">
        <v>26</v>
      </c>
      <c r="C75" t="s">
        <v>259</v>
      </c>
      <c r="D75" t="s">
        <v>78</v>
      </c>
      <c r="E75" s="87"/>
      <c r="F75" s="87"/>
      <c r="G75" s="87">
        <f t="shared" si="26"/>
        <v>0</v>
      </c>
      <c r="H75" s="87">
        <f t="shared" si="27"/>
        <v>0</v>
      </c>
      <c r="I75" s="128">
        <f t="shared" si="29"/>
        <v>0</v>
      </c>
      <c r="J75" s="129"/>
      <c r="L75" s="89" t="str">
        <f t="shared" si="30"/>
        <v>26 諸材料費</v>
      </c>
      <c r="O75" s="49">
        <v>71</v>
      </c>
      <c r="R75" s="90"/>
      <c r="S75" t="str">
        <f t="shared" si="25"/>
        <v/>
      </c>
      <c r="T75" s="90"/>
      <c r="U75" t="str">
        <f t="shared" si="39"/>
        <v/>
      </c>
      <c r="W75" s="89" t="str">
        <f t="shared" si="31"/>
        <v xml:space="preserve"> </v>
      </c>
      <c r="X75" s="68"/>
      <c r="Y75" s="68"/>
      <c r="AA75" s="49">
        <v>70</v>
      </c>
      <c r="AB75" s="96"/>
      <c r="AC75" s="49"/>
      <c r="AD75" t="str">
        <f>IF(AC75&lt;&gt;"",VLOOKUP(AC75,$P$5:W$120,8,0),"")</f>
        <v/>
      </c>
      <c r="AF75" s="49" t="str">
        <f t="shared" si="34"/>
        <v/>
      </c>
      <c r="AG75" t="str">
        <f t="shared" si="32"/>
        <v/>
      </c>
      <c r="AH75" s="85"/>
      <c r="AI75" s="49" t="str">
        <f t="shared" si="35"/>
        <v/>
      </c>
      <c r="AJ75" t="str">
        <f t="shared" si="33"/>
        <v/>
      </c>
      <c r="AK75" s="97">
        <f t="shared" si="15"/>
        <v>0</v>
      </c>
      <c r="AM75" s="98">
        <f t="shared" si="36"/>
        <v>4703451</v>
      </c>
      <c r="AO75" s="100" t="str">
        <f t="shared" si="37"/>
        <v/>
      </c>
      <c r="AP75" s="100" t="str">
        <f>IF(AO75=1,COUNTIF($AO$6:AO75,"=1"),"")</f>
        <v/>
      </c>
      <c r="AQ75" s="101" t="str">
        <f t="shared" si="38"/>
        <v/>
      </c>
    </row>
    <row r="76" spans="2:43" x14ac:dyDescent="0.2">
      <c r="B76" s="127">
        <v>27</v>
      </c>
      <c r="C76" t="s">
        <v>260</v>
      </c>
      <c r="D76" t="s">
        <v>78</v>
      </c>
      <c r="E76" s="87"/>
      <c r="F76" s="87"/>
      <c r="G76" s="87">
        <f t="shared" si="26"/>
        <v>165000</v>
      </c>
      <c r="H76" s="87">
        <f t="shared" si="27"/>
        <v>0</v>
      </c>
      <c r="I76" s="128">
        <f t="shared" si="29"/>
        <v>165000</v>
      </c>
      <c r="J76" s="129"/>
      <c r="L76" s="89" t="str">
        <f t="shared" si="30"/>
        <v>27 修　繕　費</v>
      </c>
      <c r="O76" s="49">
        <v>72</v>
      </c>
      <c r="R76" s="90"/>
      <c r="S76" t="str">
        <f t="shared" si="25"/>
        <v/>
      </c>
      <c r="T76" s="90"/>
      <c r="U76" t="str">
        <f t="shared" si="39"/>
        <v/>
      </c>
      <c r="W76" s="89" t="str">
        <f t="shared" si="31"/>
        <v xml:space="preserve"> </v>
      </c>
      <c r="X76" s="68"/>
      <c r="Y76" s="68"/>
      <c r="AA76" s="49">
        <v>71</v>
      </c>
      <c r="AB76" s="96"/>
      <c r="AC76" s="49"/>
      <c r="AD76" t="str">
        <f>IF(AC76&lt;&gt;"",VLOOKUP(AC76,$P$5:W$120,8,0),"")</f>
        <v/>
      </c>
      <c r="AF76" s="49" t="str">
        <f t="shared" si="34"/>
        <v/>
      </c>
      <c r="AG76" t="str">
        <f t="shared" si="32"/>
        <v/>
      </c>
      <c r="AH76" s="85"/>
      <c r="AI76" s="49" t="str">
        <f t="shared" si="35"/>
        <v/>
      </c>
      <c r="AJ76" t="str">
        <f t="shared" si="33"/>
        <v/>
      </c>
      <c r="AK76" s="97">
        <f t="shared" si="15"/>
        <v>0</v>
      </c>
      <c r="AM76" s="98">
        <f t="shared" si="36"/>
        <v>4703451</v>
      </c>
      <c r="AO76" s="100" t="str">
        <f t="shared" si="37"/>
        <v/>
      </c>
      <c r="AP76" s="100" t="str">
        <f>IF(AO76=1,COUNTIF($AO$6:AO76,"=1"),"")</f>
        <v/>
      </c>
      <c r="AQ76" s="101" t="str">
        <f t="shared" si="38"/>
        <v/>
      </c>
    </row>
    <row r="77" spans="2:43" x14ac:dyDescent="0.2">
      <c r="B77" s="127">
        <v>28</v>
      </c>
      <c r="C77" t="s">
        <v>180</v>
      </c>
      <c r="D77" t="s">
        <v>78</v>
      </c>
      <c r="E77" s="87"/>
      <c r="F77" s="87"/>
      <c r="G77" s="87">
        <f t="shared" si="26"/>
        <v>100000</v>
      </c>
      <c r="H77" s="87">
        <f t="shared" si="27"/>
        <v>0</v>
      </c>
      <c r="I77" s="128">
        <f t="shared" si="29"/>
        <v>100000</v>
      </c>
      <c r="J77" s="129"/>
      <c r="L77" s="89" t="str">
        <f t="shared" si="30"/>
        <v>28 動力光熱費</v>
      </c>
      <c r="O77" s="49">
        <v>73</v>
      </c>
      <c r="R77" s="90"/>
      <c r="S77" t="str">
        <f t="shared" si="25"/>
        <v/>
      </c>
      <c r="T77" s="90"/>
      <c r="U77" t="str">
        <f t="shared" si="39"/>
        <v/>
      </c>
      <c r="W77" s="89" t="str">
        <f t="shared" si="31"/>
        <v xml:space="preserve"> </v>
      </c>
      <c r="X77" s="68"/>
      <c r="Y77" s="68"/>
      <c r="AA77" s="49">
        <v>72</v>
      </c>
      <c r="AB77" s="96"/>
      <c r="AC77" s="49"/>
      <c r="AD77" t="str">
        <f>IF(AC77&lt;&gt;"",VLOOKUP(AC77,$P$5:W$120,8,0),"")</f>
        <v/>
      </c>
      <c r="AF77" s="49" t="str">
        <f t="shared" si="34"/>
        <v/>
      </c>
      <c r="AG77" t="str">
        <f t="shared" si="32"/>
        <v/>
      </c>
      <c r="AH77" s="85"/>
      <c r="AI77" s="49" t="str">
        <f t="shared" si="35"/>
        <v/>
      </c>
      <c r="AJ77" t="str">
        <f t="shared" si="33"/>
        <v/>
      </c>
      <c r="AK77" s="97">
        <f t="shared" si="15"/>
        <v>0</v>
      </c>
      <c r="AM77" s="98">
        <f t="shared" si="36"/>
        <v>4703451</v>
      </c>
      <c r="AO77" s="100" t="str">
        <f t="shared" si="37"/>
        <v/>
      </c>
      <c r="AP77" s="100" t="str">
        <f>IF(AO77=1,COUNTIF($AO$6:AO77,"=1"),"")</f>
        <v/>
      </c>
      <c r="AQ77" s="101" t="str">
        <f t="shared" si="38"/>
        <v/>
      </c>
    </row>
    <row r="78" spans="2:43" x14ac:dyDescent="0.2">
      <c r="B78" s="127">
        <v>29</v>
      </c>
      <c r="C78" t="s">
        <v>261</v>
      </c>
      <c r="D78" t="s">
        <v>78</v>
      </c>
      <c r="E78" s="87"/>
      <c r="F78" s="87"/>
      <c r="G78" s="87">
        <f t="shared" si="26"/>
        <v>0</v>
      </c>
      <c r="H78" s="87">
        <f t="shared" si="27"/>
        <v>0</v>
      </c>
      <c r="I78" s="128">
        <f t="shared" si="29"/>
        <v>0</v>
      </c>
      <c r="J78" s="129"/>
      <c r="L78" s="89" t="str">
        <f t="shared" si="30"/>
        <v>29 作業用衣料費</v>
      </c>
      <c r="O78" s="49">
        <v>74</v>
      </c>
      <c r="R78" s="90"/>
      <c r="S78" t="str">
        <f t="shared" si="25"/>
        <v/>
      </c>
      <c r="T78" s="90"/>
      <c r="U78" t="str">
        <f t="shared" si="39"/>
        <v/>
      </c>
      <c r="W78" s="89" t="str">
        <f t="shared" si="31"/>
        <v xml:space="preserve"> </v>
      </c>
      <c r="X78" s="68"/>
      <c r="Y78" s="68"/>
      <c r="AA78" s="49">
        <v>73</v>
      </c>
      <c r="AB78" s="96"/>
      <c r="AC78" s="49"/>
      <c r="AD78" t="str">
        <f>IF(AC78&lt;&gt;"",VLOOKUP(AC78,$P$5:W$120,8,0),"")</f>
        <v/>
      </c>
      <c r="AF78" s="49" t="str">
        <f t="shared" si="34"/>
        <v/>
      </c>
      <c r="AG78" t="str">
        <f t="shared" si="32"/>
        <v/>
      </c>
      <c r="AH78" s="85"/>
      <c r="AI78" s="49" t="str">
        <f t="shared" si="35"/>
        <v/>
      </c>
      <c r="AJ78" t="str">
        <f t="shared" si="33"/>
        <v/>
      </c>
      <c r="AK78" s="97">
        <f t="shared" si="15"/>
        <v>0</v>
      </c>
      <c r="AM78" s="98">
        <f t="shared" si="36"/>
        <v>4703451</v>
      </c>
      <c r="AO78" s="100" t="str">
        <f t="shared" si="37"/>
        <v/>
      </c>
      <c r="AP78" s="100" t="str">
        <f>IF(AO78=1,COUNTIF($AO$6:AO78,"=1"),"")</f>
        <v/>
      </c>
      <c r="AQ78" s="101" t="str">
        <f t="shared" si="38"/>
        <v/>
      </c>
    </row>
    <row r="79" spans="2:43" x14ac:dyDescent="0.2">
      <c r="B79" s="127">
        <v>30</v>
      </c>
      <c r="C79" t="s">
        <v>262</v>
      </c>
      <c r="D79" t="s">
        <v>78</v>
      </c>
      <c r="E79" s="87"/>
      <c r="F79" s="87"/>
      <c r="G79" s="87">
        <f t="shared" si="26"/>
        <v>96000</v>
      </c>
      <c r="H79" s="87">
        <f t="shared" si="27"/>
        <v>0</v>
      </c>
      <c r="I79" s="128">
        <f t="shared" si="29"/>
        <v>96000</v>
      </c>
      <c r="J79" s="129"/>
      <c r="L79" s="89" t="str">
        <f t="shared" si="30"/>
        <v>30 農業共済掛金</v>
      </c>
      <c r="O79" s="49">
        <v>75</v>
      </c>
      <c r="R79" s="90"/>
      <c r="S79" t="str">
        <f t="shared" si="25"/>
        <v/>
      </c>
      <c r="T79" s="90"/>
      <c r="U79" t="str">
        <f t="shared" si="39"/>
        <v/>
      </c>
      <c r="W79" s="89" t="str">
        <f t="shared" si="31"/>
        <v xml:space="preserve"> </v>
      </c>
      <c r="X79" s="68"/>
      <c r="Y79" s="68"/>
      <c r="AA79" s="49">
        <v>74</v>
      </c>
      <c r="AB79" s="96"/>
      <c r="AC79" s="49"/>
      <c r="AD79" t="str">
        <f>IF(AC79&lt;&gt;"",VLOOKUP(AC79,$P$5:W$120,8,0),"")</f>
        <v/>
      </c>
      <c r="AF79" s="49" t="str">
        <f t="shared" si="34"/>
        <v/>
      </c>
      <c r="AG79" t="str">
        <f t="shared" si="32"/>
        <v/>
      </c>
      <c r="AH79" s="85"/>
      <c r="AI79" s="49" t="str">
        <f t="shared" si="35"/>
        <v/>
      </c>
      <c r="AJ79" t="str">
        <f t="shared" si="33"/>
        <v/>
      </c>
      <c r="AK79" s="97">
        <f t="shared" si="15"/>
        <v>0</v>
      </c>
      <c r="AM79" s="98">
        <f t="shared" si="36"/>
        <v>4703451</v>
      </c>
      <c r="AO79" s="100" t="str">
        <f t="shared" si="37"/>
        <v/>
      </c>
      <c r="AP79" s="100" t="str">
        <f>IF(AO79=1,COUNTIF($AO$6:AO79,"=1"),"")</f>
        <v/>
      </c>
      <c r="AQ79" s="101" t="str">
        <f t="shared" si="38"/>
        <v/>
      </c>
    </row>
    <row r="80" spans="2:43" x14ac:dyDescent="0.2">
      <c r="B80" s="127">
        <v>31</v>
      </c>
      <c r="C80" t="s">
        <v>263</v>
      </c>
      <c r="D80" t="s">
        <v>78</v>
      </c>
      <c r="E80" s="87"/>
      <c r="F80" s="87"/>
      <c r="G80" s="87">
        <f t="shared" si="26"/>
        <v>907584</v>
      </c>
      <c r="H80" s="87">
        <f t="shared" si="27"/>
        <v>0</v>
      </c>
      <c r="I80" s="128">
        <f t="shared" si="29"/>
        <v>907584</v>
      </c>
      <c r="J80" s="129"/>
      <c r="L80" s="89" t="str">
        <f t="shared" si="30"/>
        <v>31 減価償却費</v>
      </c>
      <c r="O80" s="49">
        <v>76</v>
      </c>
      <c r="R80" s="90"/>
      <c r="S80" t="str">
        <f t="shared" ref="S80:S111" si="40">IF(R80&lt;&gt;"",VLOOKUP(R80,$B$5:$L$106,11,0),"")</f>
        <v/>
      </c>
      <c r="T80" s="90"/>
      <c r="U80" t="str">
        <f t="shared" si="39"/>
        <v/>
      </c>
      <c r="W80" s="89" t="str">
        <f t="shared" si="31"/>
        <v xml:space="preserve"> </v>
      </c>
      <c r="X80" s="68"/>
      <c r="Y80" s="68"/>
      <c r="AA80" s="49">
        <v>75</v>
      </c>
      <c r="AB80" s="96"/>
      <c r="AC80" s="49"/>
      <c r="AD80" t="str">
        <f>IF(AC80&lt;&gt;"",VLOOKUP(AC80,$P$5:W$120,8,0),"")</f>
        <v/>
      </c>
      <c r="AF80" s="49" t="str">
        <f t="shared" si="34"/>
        <v/>
      </c>
      <c r="AG80" t="str">
        <f t="shared" si="32"/>
        <v/>
      </c>
      <c r="AH80" s="85"/>
      <c r="AI80" s="49" t="str">
        <f t="shared" si="35"/>
        <v/>
      </c>
      <c r="AJ80" t="str">
        <f t="shared" si="33"/>
        <v/>
      </c>
      <c r="AK80" s="97">
        <f t="shared" si="15"/>
        <v>0</v>
      </c>
      <c r="AM80" s="98">
        <f t="shared" si="36"/>
        <v>4703451</v>
      </c>
      <c r="AO80" s="100" t="str">
        <f t="shared" si="37"/>
        <v/>
      </c>
      <c r="AP80" s="100" t="str">
        <f>IF(AO80=1,COUNTIF($AO$6:AO80,"=1"),"")</f>
        <v/>
      </c>
      <c r="AQ80" s="101" t="str">
        <f t="shared" si="38"/>
        <v/>
      </c>
    </row>
    <row r="81" spans="2:43" x14ac:dyDescent="0.2">
      <c r="B81" s="127">
        <v>32</v>
      </c>
      <c r="C81" t="s">
        <v>264</v>
      </c>
      <c r="D81" t="s">
        <v>78</v>
      </c>
      <c r="E81" s="87"/>
      <c r="F81" s="87"/>
      <c r="G81" s="87">
        <f t="shared" si="26"/>
        <v>440000</v>
      </c>
      <c r="H81" s="87">
        <f t="shared" si="27"/>
        <v>0</v>
      </c>
      <c r="I81" s="128">
        <f t="shared" si="29"/>
        <v>440000</v>
      </c>
      <c r="J81" s="129"/>
      <c r="L81" s="89" t="str">
        <f t="shared" si="30"/>
        <v>32 荷造運賃手数料</v>
      </c>
      <c r="O81" s="49">
        <v>77</v>
      </c>
      <c r="R81" s="90"/>
      <c r="S81" t="str">
        <f t="shared" si="40"/>
        <v/>
      </c>
      <c r="T81" s="90"/>
      <c r="U81" t="str">
        <f t="shared" si="39"/>
        <v/>
      </c>
      <c r="W81" s="89" t="str">
        <f t="shared" si="31"/>
        <v xml:space="preserve"> </v>
      </c>
      <c r="X81" s="68"/>
      <c r="Y81" s="68"/>
      <c r="AA81" s="49">
        <v>76</v>
      </c>
      <c r="AB81" s="96"/>
      <c r="AC81" s="49"/>
      <c r="AD81" t="str">
        <f>IF(AC81&lt;&gt;"",VLOOKUP(AC81,$P$5:W$120,8,0),"")</f>
        <v/>
      </c>
      <c r="AF81" s="49" t="str">
        <f t="shared" si="34"/>
        <v/>
      </c>
      <c r="AG81" t="str">
        <f t="shared" si="32"/>
        <v/>
      </c>
      <c r="AH81" s="85"/>
      <c r="AI81" s="49" t="str">
        <f t="shared" si="35"/>
        <v/>
      </c>
      <c r="AJ81" t="str">
        <f t="shared" si="33"/>
        <v/>
      </c>
      <c r="AK81" s="97">
        <f t="shared" si="15"/>
        <v>0</v>
      </c>
      <c r="AM81" s="98">
        <f t="shared" si="36"/>
        <v>4703451</v>
      </c>
      <c r="AO81" s="100" t="str">
        <f t="shared" si="37"/>
        <v/>
      </c>
      <c r="AP81" s="100" t="str">
        <f>IF(AO81=1,COUNTIF($AO$6:AO81,"=1"),"")</f>
        <v/>
      </c>
      <c r="AQ81" s="101" t="str">
        <f t="shared" si="38"/>
        <v/>
      </c>
    </row>
    <row r="82" spans="2:43" x14ac:dyDescent="0.2">
      <c r="B82" s="127">
        <v>33</v>
      </c>
      <c r="C82" t="s">
        <v>265</v>
      </c>
      <c r="D82" t="s">
        <v>78</v>
      </c>
      <c r="E82" s="87"/>
      <c r="F82" s="87"/>
      <c r="G82" s="87">
        <f t="shared" si="26"/>
        <v>800000</v>
      </c>
      <c r="H82" s="87">
        <f t="shared" si="27"/>
        <v>0</v>
      </c>
      <c r="I82" s="128">
        <f t="shared" si="29"/>
        <v>800000</v>
      </c>
      <c r="J82" s="129"/>
      <c r="L82" s="89" t="str">
        <f t="shared" si="30"/>
        <v>33 雇人費</v>
      </c>
      <c r="O82" s="49">
        <v>78</v>
      </c>
      <c r="R82" s="90"/>
      <c r="S82" t="str">
        <f t="shared" si="40"/>
        <v/>
      </c>
      <c r="T82" s="90"/>
      <c r="U82" t="str">
        <f t="shared" si="39"/>
        <v/>
      </c>
      <c r="W82" s="89" t="str">
        <f t="shared" si="31"/>
        <v xml:space="preserve"> </v>
      </c>
      <c r="X82" s="68"/>
      <c r="Y82" s="68"/>
      <c r="AA82" s="49">
        <v>77</v>
      </c>
      <c r="AB82" s="96"/>
      <c r="AC82" s="49"/>
      <c r="AD82" t="str">
        <f>IF(AC82&lt;&gt;"",VLOOKUP(AC82,$P$5:W$120,8,0),"")</f>
        <v/>
      </c>
      <c r="AF82" s="49" t="str">
        <f t="shared" si="34"/>
        <v/>
      </c>
      <c r="AG82" t="str">
        <f t="shared" si="32"/>
        <v/>
      </c>
      <c r="AH82" s="85"/>
      <c r="AI82" s="49" t="str">
        <f t="shared" si="35"/>
        <v/>
      </c>
      <c r="AJ82" t="str">
        <f t="shared" si="33"/>
        <v/>
      </c>
      <c r="AK82" s="97">
        <f t="shared" si="15"/>
        <v>0</v>
      </c>
      <c r="AM82" s="98">
        <f t="shared" si="36"/>
        <v>4703451</v>
      </c>
      <c r="AO82" s="100" t="str">
        <f t="shared" si="37"/>
        <v/>
      </c>
      <c r="AP82" s="100" t="str">
        <f>IF(AO82=1,COUNTIF($AO$6:AO82,"=1"),"")</f>
        <v/>
      </c>
      <c r="AQ82" s="101" t="str">
        <f t="shared" si="38"/>
        <v/>
      </c>
    </row>
    <row r="83" spans="2:43" x14ac:dyDescent="0.2">
      <c r="B83" s="127">
        <v>34</v>
      </c>
      <c r="C83" t="s">
        <v>266</v>
      </c>
      <c r="D83" t="s">
        <v>78</v>
      </c>
      <c r="E83" s="87"/>
      <c r="F83" s="87"/>
      <c r="G83" s="87">
        <f t="shared" si="26"/>
        <v>4800</v>
      </c>
      <c r="H83" s="87">
        <f t="shared" si="27"/>
        <v>0</v>
      </c>
      <c r="I83" s="128">
        <f t="shared" si="29"/>
        <v>4800</v>
      </c>
      <c r="J83" s="129"/>
      <c r="L83" s="89" t="str">
        <f t="shared" si="30"/>
        <v>34 利子割引料</v>
      </c>
      <c r="O83" s="49">
        <v>79</v>
      </c>
      <c r="R83" s="90"/>
      <c r="S83" t="str">
        <f t="shared" si="40"/>
        <v/>
      </c>
      <c r="T83" s="90"/>
      <c r="U83" t="str">
        <f t="shared" si="39"/>
        <v/>
      </c>
      <c r="W83" s="89" t="str">
        <f t="shared" si="31"/>
        <v xml:space="preserve"> </v>
      </c>
      <c r="X83" s="68"/>
      <c r="Y83" s="68"/>
      <c r="AA83" s="49">
        <v>78</v>
      </c>
      <c r="AB83" s="96"/>
      <c r="AC83" s="49"/>
      <c r="AD83" t="str">
        <f>IF(AC83&lt;&gt;"",VLOOKUP(AC83,$P$5:W$120,8,0),"")</f>
        <v/>
      </c>
      <c r="AF83" s="49" t="str">
        <f t="shared" si="34"/>
        <v/>
      </c>
      <c r="AG83" t="str">
        <f t="shared" si="32"/>
        <v/>
      </c>
      <c r="AH83" s="85"/>
      <c r="AI83" s="49" t="str">
        <f t="shared" si="35"/>
        <v/>
      </c>
      <c r="AJ83" t="str">
        <f t="shared" si="33"/>
        <v/>
      </c>
      <c r="AK83" s="97">
        <f t="shared" si="15"/>
        <v>0</v>
      </c>
      <c r="AM83" s="98">
        <f t="shared" si="36"/>
        <v>4703451</v>
      </c>
      <c r="AO83" s="100" t="str">
        <f t="shared" si="37"/>
        <v/>
      </c>
      <c r="AP83" s="100" t="str">
        <f>IF(AO83=1,COUNTIF($AO$6:AO83,"=1"),"")</f>
        <v/>
      </c>
      <c r="AQ83" s="101" t="str">
        <f t="shared" si="38"/>
        <v/>
      </c>
    </row>
    <row r="84" spans="2:43" x14ac:dyDescent="0.2">
      <c r="B84" s="127">
        <v>35</v>
      </c>
      <c r="C84" t="s">
        <v>267</v>
      </c>
      <c r="D84" t="s">
        <v>78</v>
      </c>
      <c r="E84" s="87"/>
      <c r="F84" s="87"/>
      <c r="G84" s="87">
        <f t="shared" si="26"/>
        <v>0</v>
      </c>
      <c r="H84" s="87">
        <f t="shared" si="27"/>
        <v>0</v>
      </c>
      <c r="I84" s="128">
        <f t="shared" si="29"/>
        <v>0</v>
      </c>
      <c r="J84" s="129"/>
      <c r="L84" s="89" t="str">
        <f t="shared" si="30"/>
        <v>35 地代・賃借料</v>
      </c>
      <c r="O84" s="49">
        <v>80</v>
      </c>
      <c r="R84" s="90"/>
      <c r="S84" t="str">
        <f t="shared" si="40"/>
        <v/>
      </c>
      <c r="T84" s="90"/>
      <c r="U84" t="str">
        <f t="shared" si="39"/>
        <v/>
      </c>
      <c r="W84" s="89" t="str">
        <f t="shared" si="31"/>
        <v xml:space="preserve"> </v>
      </c>
      <c r="X84" s="68"/>
      <c r="Y84" s="68"/>
      <c r="AA84" s="49">
        <v>79</v>
      </c>
      <c r="AB84" s="96"/>
      <c r="AC84" s="49"/>
      <c r="AD84" t="str">
        <f>IF(AC84&lt;&gt;"",VLOOKUP(AC84,$P$5:W$120,8,0),"")</f>
        <v/>
      </c>
      <c r="AF84" s="49" t="str">
        <f t="shared" si="34"/>
        <v/>
      </c>
      <c r="AG84" t="str">
        <f t="shared" si="32"/>
        <v/>
      </c>
      <c r="AH84" s="85"/>
      <c r="AI84" s="49" t="str">
        <f t="shared" si="35"/>
        <v/>
      </c>
      <c r="AJ84" t="str">
        <f t="shared" si="33"/>
        <v/>
      </c>
      <c r="AK84" s="97">
        <f t="shared" si="15"/>
        <v>0</v>
      </c>
      <c r="AM84" s="98">
        <f t="shared" si="36"/>
        <v>4703451</v>
      </c>
      <c r="AO84" s="100" t="str">
        <f t="shared" si="37"/>
        <v/>
      </c>
      <c r="AP84" s="100" t="str">
        <f>IF(AO84=1,COUNTIF($AO$6:AO84,"=1"),"")</f>
        <v/>
      </c>
      <c r="AQ84" s="101" t="str">
        <f t="shared" si="38"/>
        <v/>
      </c>
    </row>
    <row r="85" spans="2:43" x14ac:dyDescent="0.2">
      <c r="B85" s="127">
        <v>36</v>
      </c>
      <c r="C85" t="s">
        <v>268</v>
      </c>
      <c r="D85" t="s">
        <v>78</v>
      </c>
      <c r="E85" s="87"/>
      <c r="F85" s="87"/>
      <c r="G85" s="87">
        <f t="shared" si="26"/>
        <v>0</v>
      </c>
      <c r="H85" s="87">
        <f t="shared" si="27"/>
        <v>0</v>
      </c>
      <c r="I85" s="128">
        <f t="shared" si="29"/>
        <v>0</v>
      </c>
      <c r="J85" s="129"/>
      <c r="L85" s="89" t="str">
        <f t="shared" si="30"/>
        <v>36 土地改良費</v>
      </c>
      <c r="O85" s="49">
        <v>81</v>
      </c>
      <c r="R85" s="90"/>
      <c r="S85" t="str">
        <f t="shared" si="40"/>
        <v/>
      </c>
      <c r="T85" s="90"/>
      <c r="U85" t="str">
        <f t="shared" si="39"/>
        <v/>
      </c>
      <c r="W85" s="89" t="str">
        <f t="shared" si="31"/>
        <v xml:space="preserve"> </v>
      </c>
      <c r="X85" s="68"/>
      <c r="Y85" s="68"/>
      <c r="AA85" s="49">
        <v>80</v>
      </c>
      <c r="AB85" s="96"/>
      <c r="AC85" s="49"/>
      <c r="AD85" t="str">
        <f>IF(AC85&lt;&gt;"",VLOOKUP(AC85,$P$5:W$120,8,0),"")</f>
        <v/>
      </c>
      <c r="AF85" s="49" t="str">
        <f t="shared" si="34"/>
        <v/>
      </c>
      <c r="AG85" t="str">
        <f t="shared" si="32"/>
        <v/>
      </c>
      <c r="AH85" s="85"/>
      <c r="AI85" s="49" t="str">
        <f t="shared" si="35"/>
        <v/>
      </c>
      <c r="AJ85" t="str">
        <f t="shared" si="33"/>
        <v/>
      </c>
      <c r="AK85" s="97">
        <f t="shared" si="15"/>
        <v>0</v>
      </c>
      <c r="AM85" s="98">
        <f t="shared" si="36"/>
        <v>4703451</v>
      </c>
      <c r="AO85" s="100" t="str">
        <f t="shared" si="37"/>
        <v/>
      </c>
      <c r="AP85" s="100" t="str">
        <f>IF(AO85=1,COUNTIF($AO$6:AO85,"=1"),"")</f>
        <v/>
      </c>
      <c r="AQ85" s="101" t="str">
        <f t="shared" si="38"/>
        <v/>
      </c>
    </row>
    <row r="86" spans="2:43" x14ac:dyDescent="0.2">
      <c r="B86" s="127">
        <v>37</v>
      </c>
      <c r="C86" t="s">
        <v>194</v>
      </c>
      <c r="D86" t="s">
        <v>78</v>
      </c>
      <c r="E86" s="87"/>
      <c r="F86" s="87"/>
      <c r="G86" s="87">
        <f t="shared" si="26"/>
        <v>0</v>
      </c>
      <c r="H86" s="87">
        <f t="shared" si="27"/>
        <v>0</v>
      </c>
      <c r="I86" s="128">
        <f t="shared" si="29"/>
        <v>0</v>
      </c>
      <c r="J86" s="129"/>
      <c r="L86" s="89" t="str">
        <f t="shared" si="30"/>
        <v>37 営農管理費</v>
      </c>
      <c r="O86" s="49">
        <v>82</v>
      </c>
      <c r="R86" s="90"/>
      <c r="S86" t="str">
        <f t="shared" si="40"/>
        <v/>
      </c>
      <c r="T86" s="90"/>
      <c r="U86" t="str">
        <f t="shared" si="39"/>
        <v/>
      </c>
      <c r="W86" s="89" t="str">
        <f t="shared" si="31"/>
        <v xml:space="preserve"> </v>
      </c>
      <c r="X86" s="68"/>
      <c r="Y86" s="68"/>
      <c r="AA86" s="49">
        <v>81</v>
      </c>
      <c r="AB86" s="96"/>
      <c r="AC86" s="49"/>
      <c r="AD86" t="str">
        <f>IF(AC86&lt;&gt;"",VLOOKUP(AC86,$P$5:W$120,8,0),"")</f>
        <v/>
      </c>
      <c r="AF86" s="49" t="str">
        <f t="shared" si="34"/>
        <v/>
      </c>
      <c r="AG86" t="str">
        <f t="shared" si="32"/>
        <v/>
      </c>
      <c r="AH86" s="85"/>
      <c r="AI86" s="49" t="str">
        <f t="shared" si="35"/>
        <v/>
      </c>
      <c r="AJ86" t="str">
        <f t="shared" si="33"/>
        <v/>
      </c>
      <c r="AK86" s="97">
        <f t="shared" si="15"/>
        <v>0</v>
      </c>
      <c r="AM86" s="98">
        <f t="shared" si="36"/>
        <v>4703451</v>
      </c>
      <c r="AO86" s="100" t="str">
        <f t="shared" si="37"/>
        <v/>
      </c>
      <c r="AP86" s="100" t="str">
        <f>IF(AO86=1,COUNTIF($AO$6:AO86,"=1"),"")</f>
        <v/>
      </c>
      <c r="AQ86" s="101" t="str">
        <f t="shared" si="38"/>
        <v/>
      </c>
    </row>
    <row r="87" spans="2:43" x14ac:dyDescent="0.2">
      <c r="B87" s="127">
        <v>38</v>
      </c>
      <c r="C87" t="s">
        <v>269</v>
      </c>
      <c r="D87" t="s">
        <v>78</v>
      </c>
      <c r="E87" s="87"/>
      <c r="F87" s="87"/>
      <c r="G87" s="87">
        <f t="shared" si="26"/>
        <v>0</v>
      </c>
      <c r="H87" s="87">
        <f t="shared" si="27"/>
        <v>0</v>
      </c>
      <c r="I87" s="128">
        <f t="shared" si="29"/>
        <v>0</v>
      </c>
      <c r="J87" s="129"/>
      <c r="L87" s="89" t="str">
        <f t="shared" si="30"/>
        <v>38 固定資産圧縮損</v>
      </c>
      <c r="O87" s="49">
        <v>83</v>
      </c>
      <c r="R87" s="90"/>
      <c r="S87" t="str">
        <f t="shared" si="40"/>
        <v/>
      </c>
      <c r="T87" s="90"/>
      <c r="U87" t="str">
        <f t="shared" si="39"/>
        <v/>
      </c>
      <c r="W87" s="89" t="str">
        <f t="shared" si="31"/>
        <v xml:space="preserve"> </v>
      </c>
      <c r="X87" s="68"/>
      <c r="Y87" s="68"/>
      <c r="AA87" s="49">
        <v>82</v>
      </c>
      <c r="AB87" s="96"/>
      <c r="AC87" s="49"/>
      <c r="AD87" t="str">
        <f>IF(AC87&lt;&gt;"",VLOOKUP(AC87,$P$5:W$120,8,0),"")</f>
        <v/>
      </c>
      <c r="AF87" s="49" t="str">
        <f t="shared" si="34"/>
        <v/>
      </c>
      <c r="AG87" t="str">
        <f t="shared" si="32"/>
        <v/>
      </c>
      <c r="AH87" s="85"/>
      <c r="AI87" s="49" t="str">
        <f t="shared" si="35"/>
        <v/>
      </c>
      <c r="AJ87" t="str">
        <f t="shared" si="33"/>
        <v/>
      </c>
      <c r="AK87" s="97">
        <f t="shared" si="15"/>
        <v>0</v>
      </c>
      <c r="AM87" s="98">
        <f t="shared" si="36"/>
        <v>4703451</v>
      </c>
      <c r="AO87" s="100" t="str">
        <f t="shared" si="37"/>
        <v/>
      </c>
      <c r="AP87" s="100" t="str">
        <f>IF(AO87=1,COUNTIF($AO$6:AO87,"=1"),"")</f>
        <v/>
      </c>
      <c r="AQ87" s="101" t="str">
        <f t="shared" si="38"/>
        <v/>
      </c>
    </row>
    <row r="88" spans="2:43" x14ac:dyDescent="0.2">
      <c r="B88" s="127">
        <v>39</v>
      </c>
      <c r="C88" t="s">
        <v>165</v>
      </c>
      <c r="D88" t="s">
        <v>78</v>
      </c>
      <c r="E88" s="87"/>
      <c r="F88" s="87"/>
      <c r="G88" s="87">
        <f t="shared" si="26"/>
        <v>0</v>
      </c>
      <c r="H88" s="87">
        <f t="shared" si="27"/>
        <v>0</v>
      </c>
      <c r="I88" s="128">
        <f t="shared" si="29"/>
        <v>0</v>
      </c>
      <c r="J88" s="129"/>
      <c r="L88" s="89" t="str">
        <f t="shared" si="30"/>
        <v>39 空欄</v>
      </c>
      <c r="O88" s="49">
        <v>84</v>
      </c>
      <c r="R88" s="90"/>
      <c r="S88" t="str">
        <f t="shared" si="40"/>
        <v/>
      </c>
      <c r="T88" s="90"/>
      <c r="U88" t="str">
        <f t="shared" si="39"/>
        <v/>
      </c>
      <c r="W88" s="89" t="str">
        <f t="shared" si="31"/>
        <v xml:space="preserve"> </v>
      </c>
      <c r="X88" s="68"/>
      <c r="Y88" s="68"/>
      <c r="AA88" s="49">
        <v>83</v>
      </c>
      <c r="AB88" s="96"/>
      <c r="AC88" s="49"/>
      <c r="AD88" t="str">
        <f>IF(AC88&lt;&gt;"",VLOOKUP(AC88,$P$5:W$120,8,0),"")</f>
        <v/>
      </c>
      <c r="AF88" s="49" t="str">
        <f t="shared" si="34"/>
        <v/>
      </c>
      <c r="AG88" t="str">
        <f t="shared" si="32"/>
        <v/>
      </c>
      <c r="AH88" s="85"/>
      <c r="AI88" s="49" t="str">
        <f t="shared" si="35"/>
        <v/>
      </c>
      <c r="AJ88" t="str">
        <f t="shared" si="33"/>
        <v/>
      </c>
      <c r="AK88" s="97">
        <f t="shared" si="15"/>
        <v>0</v>
      </c>
      <c r="AM88" s="98">
        <f t="shared" si="36"/>
        <v>4703451</v>
      </c>
      <c r="AO88" s="100" t="str">
        <f t="shared" si="37"/>
        <v/>
      </c>
      <c r="AP88" s="100" t="str">
        <f>IF(AO88=1,COUNTIF($AO$6:AO88,"=1"),"")</f>
        <v/>
      </c>
      <c r="AQ88" s="101" t="str">
        <f t="shared" si="38"/>
        <v/>
      </c>
    </row>
    <row r="89" spans="2:43" x14ac:dyDescent="0.2">
      <c r="B89" s="127">
        <v>40</v>
      </c>
      <c r="C89" t="s">
        <v>165</v>
      </c>
      <c r="D89" t="s">
        <v>78</v>
      </c>
      <c r="E89" s="87"/>
      <c r="F89" s="87"/>
      <c r="G89" s="87">
        <f t="shared" si="26"/>
        <v>0</v>
      </c>
      <c r="H89" s="87">
        <f t="shared" si="27"/>
        <v>0</v>
      </c>
      <c r="I89" s="128">
        <f t="shared" si="29"/>
        <v>0</v>
      </c>
      <c r="J89" s="129"/>
      <c r="L89" s="89" t="str">
        <f t="shared" si="30"/>
        <v>40 空欄</v>
      </c>
      <c r="O89" s="49">
        <v>85</v>
      </c>
      <c r="R89" s="90"/>
      <c r="S89" t="str">
        <f t="shared" si="40"/>
        <v/>
      </c>
      <c r="T89" s="90"/>
      <c r="U89" t="str">
        <f t="shared" si="39"/>
        <v/>
      </c>
      <c r="W89" s="89" t="str">
        <f t="shared" si="31"/>
        <v xml:space="preserve"> </v>
      </c>
      <c r="X89" s="68"/>
      <c r="Y89" s="68"/>
      <c r="AA89" s="49">
        <v>84</v>
      </c>
      <c r="AB89" s="96"/>
      <c r="AC89" s="49"/>
      <c r="AD89" t="str">
        <f>IF(AC89&lt;&gt;"",VLOOKUP(AC89,$P$5:W$120,8,0),"")</f>
        <v/>
      </c>
      <c r="AF89" s="49" t="str">
        <f t="shared" si="34"/>
        <v/>
      </c>
      <c r="AG89" t="str">
        <f t="shared" si="32"/>
        <v/>
      </c>
      <c r="AH89" s="85"/>
      <c r="AI89" s="49" t="str">
        <f t="shared" si="35"/>
        <v/>
      </c>
      <c r="AJ89" t="str">
        <f t="shared" si="33"/>
        <v/>
      </c>
      <c r="AK89" s="97">
        <f t="shared" si="15"/>
        <v>0</v>
      </c>
      <c r="AM89" s="98">
        <f t="shared" si="36"/>
        <v>4703451</v>
      </c>
      <c r="AO89" s="100" t="str">
        <f t="shared" si="37"/>
        <v/>
      </c>
      <c r="AP89" s="100" t="str">
        <f>IF(AO89=1,COUNTIF($AO$6:AO89,"=1"),"")</f>
        <v/>
      </c>
      <c r="AQ89" s="101" t="str">
        <f t="shared" si="38"/>
        <v/>
      </c>
    </row>
    <row r="90" spans="2:43" x14ac:dyDescent="0.2">
      <c r="B90" s="127">
        <v>41</v>
      </c>
      <c r="C90" t="s">
        <v>270</v>
      </c>
      <c r="D90" t="s">
        <v>78</v>
      </c>
      <c r="E90" s="87"/>
      <c r="F90" s="87"/>
      <c r="G90" s="87">
        <f t="shared" ref="G90:G106" si="41">SUMIF($AG$6:$AG$1000,$L90,$AH$6:$AH$1000)</f>
        <v>0</v>
      </c>
      <c r="H90" s="87">
        <f t="shared" ref="H90:H106" si="42">SUMIF($AJ$6:$AJ$1000,$L90,$AK$6:$AK$1000)</f>
        <v>0</v>
      </c>
      <c r="I90" s="128">
        <f t="shared" si="29"/>
        <v>0</v>
      </c>
      <c r="J90" s="129"/>
      <c r="L90" s="89" t="str">
        <f t="shared" si="30"/>
        <v>41 雑　　　費</v>
      </c>
      <c r="O90" s="49">
        <v>86</v>
      </c>
      <c r="R90" s="90"/>
      <c r="S90" t="str">
        <f t="shared" si="40"/>
        <v/>
      </c>
      <c r="T90" s="90"/>
      <c r="U90" t="str">
        <f t="shared" si="39"/>
        <v/>
      </c>
      <c r="W90" s="89" t="str">
        <f t="shared" si="31"/>
        <v xml:space="preserve"> </v>
      </c>
      <c r="X90" s="68"/>
      <c r="Y90" s="68"/>
      <c r="AA90" s="49">
        <v>85</v>
      </c>
      <c r="AB90" s="96"/>
      <c r="AC90" s="49"/>
      <c r="AD90" t="str">
        <f>IF(AC90&lt;&gt;"",VLOOKUP(AC90,$P$5:W$120,8,0),"")</f>
        <v/>
      </c>
      <c r="AF90" s="49" t="str">
        <f t="shared" si="34"/>
        <v/>
      </c>
      <c r="AG90" t="str">
        <f t="shared" si="32"/>
        <v/>
      </c>
      <c r="AH90" s="85"/>
      <c r="AI90" s="49" t="str">
        <f t="shared" si="35"/>
        <v/>
      </c>
      <c r="AJ90" t="str">
        <f t="shared" si="33"/>
        <v/>
      </c>
      <c r="AK90" s="97">
        <f t="shared" si="15"/>
        <v>0</v>
      </c>
      <c r="AM90" s="98">
        <f t="shared" si="36"/>
        <v>4703451</v>
      </c>
      <c r="AO90" s="100" t="str">
        <f t="shared" si="37"/>
        <v/>
      </c>
      <c r="AP90" s="100" t="str">
        <f>IF(AO90=1,COUNTIF($AO$6:AO90,"=1"),"")</f>
        <v/>
      </c>
      <c r="AQ90" s="101" t="str">
        <f t="shared" si="38"/>
        <v/>
      </c>
    </row>
    <row r="91" spans="2:43" x14ac:dyDescent="0.2">
      <c r="B91" s="127"/>
      <c r="C91" t="s">
        <v>246</v>
      </c>
      <c r="E91" s="87"/>
      <c r="F91" s="87"/>
      <c r="G91" s="87">
        <f t="shared" si="41"/>
        <v>0</v>
      </c>
      <c r="H91" s="87">
        <f t="shared" si="42"/>
        <v>0</v>
      </c>
      <c r="I91" s="128">
        <f>SUM(I68:I90)</f>
        <v>4218384</v>
      </c>
      <c r="J91" s="129"/>
      <c r="L91" s="89" t="str">
        <f t="shared" si="30"/>
        <v/>
      </c>
      <c r="O91" s="49">
        <v>87</v>
      </c>
      <c r="R91" s="90"/>
      <c r="S91" t="str">
        <f t="shared" si="40"/>
        <v/>
      </c>
      <c r="T91" s="90"/>
      <c r="U91" t="str">
        <f t="shared" si="39"/>
        <v/>
      </c>
      <c r="W91" s="89" t="str">
        <f t="shared" si="31"/>
        <v xml:space="preserve"> </v>
      </c>
      <c r="X91" s="68"/>
      <c r="Y91" s="68"/>
      <c r="AA91" s="49">
        <v>86</v>
      </c>
      <c r="AB91" s="96"/>
      <c r="AC91" s="49"/>
      <c r="AD91" t="str">
        <f>IF(AC91&lt;&gt;"",VLOOKUP(AC91,$P$5:W$120,8,0),"")</f>
        <v/>
      </c>
      <c r="AF91" s="49" t="str">
        <f t="shared" si="34"/>
        <v/>
      </c>
      <c r="AG91" t="str">
        <f t="shared" si="32"/>
        <v/>
      </c>
      <c r="AH91" s="85"/>
      <c r="AI91" s="49" t="str">
        <f t="shared" si="35"/>
        <v/>
      </c>
      <c r="AJ91" t="str">
        <f t="shared" si="33"/>
        <v/>
      </c>
      <c r="AK91" s="97">
        <f t="shared" ref="AK91:AK154" si="43">AH91</f>
        <v>0</v>
      </c>
      <c r="AM91" s="98">
        <f t="shared" si="36"/>
        <v>4703451</v>
      </c>
      <c r="AO91" s="100" t="str">
        <f t="shared" si="37"/>
        <v/>
      </c>
      <c r="AP91" s="100" t="str">
        <f>IF(AO91=1,COUNTIF($AO$6:AO91,"=1"),"")</f>
        <v/>
      </c>
      <c r="AQ91" s="101" t="str">
        <f t="shared" si="38"/>
        <v/>
      </c>
    </row>
    <row r="92" spans="2:43" x14ac:dyDescent="0.2">
      <c r="B92" s="127">
        <v>42</v>
      </c>
      <c r="C92" t="s">
        <v>271</v>
      </c>
      <c r="D92" t="s">
        <v>78</v>
      </c>
      <c r="E92" s="102" t="s">
        <v>272</v>
      </c>
      <c r="F92" s="87"/>
      <c r="G92" s="87">
        <f t="shared" si="41"/>
        <v>0</v>
      </c>
      <c r="H92" s="87">
        <f t="shared" si="42"/>
        <v>0</v>
      </c>
      <c r="I92" s="128">
        <f>G92-H92</f>
        <v>0</v>
      </c>
      <c r="J92" s="129"/>
      <c r="L92" s="89" t="str">
        <f t="shared" si="30"/>
        <v>42 期首農産物外</v>
      </c>
      <c r="O92" s="49">
        <v>88</v>
      </c>
      <c r="R92" s="90"/>
      <c r="S92" t="str">
        <f t="shared" si="40"/>
        <v/>
      </c>
      <c r="T92" s="90"/>
      <c r="U92" t="str">
        <f t="shared" si="39"/>
        <v/>
      </c>
      <c r="W92" s="89" t="str">
        <f t="shared" si="31"/>
        <v xml:space="preserve"> </v>
      </c>
      <c r="X92" s="68"/>
      <c r="Y92" s="68"/>
      <c r="AA92" s="49">
        <v>87</v>
      </c>
      <c r="AB92" s="96"/>
      <c r="AC92" s="49"/>
      <c r="AD92" t="str">
        <f>IF(AC92&lt;&gt;"",VLOOKUP(AC92,$P$5:W$120,8,0),"")</f>
        <v/>
      </c>
      <c r="AF92" s="49" t="str">
        <f t="shared" si="34"/>
        <v/>
      </c>
      <c r="AG92" t="str">
        <f t="shared" si="32"/>
        <v/>
      </c>
      <c r="AH92" s="85"/>
      <c r="AI92" s="49" t="str">
        <f t="shared" si="35"/>
        <v/>
      </c>
      <c r="AJ92" t="str">
        <f t="shared" si="33"/>
        <v/>
      </c>
      <c r="AK92" s="97">
        <f t="shared" si="43"/>
        <v>0</v>
      </c>
      <c r="AM92" s="98">
        <f t="shared" si="36"/>
        <v>4703451</v>
      </c>
      <c r="AO92" s="100" t="str">
        <f t="shared" si="37"/>
        <v/>
      </c>
      <c r="AP92" s="100" t="str">
        <f>IF(AO92=1,COUNTIF($AO$6:AO92,"=1"),"")</f>
        <v/>
      </c>
      <c r="AQ92" s="101" t="str">
        <f t="shared" si="38"/>
        <v/>
      </c>
    </row>
    <row r="93" spans="2:43" x14ac:dyDescent="0.2">
      <c r="B93" s="127">
        <v>43</v>
      </c>
      <c r="C93" t="s">
        <v>273</v>
      </c>
      <c r="D93" t="s">
        <v>204</v>
      </c>
      <c r="E93" s="102" t="s">
        <v>274</v>
      </c>
      <c r="F93" s="87"/>
      <c r="G93" s="87">
        <f t="shared" si="41"/>
        <v>0</v>
      </c>
      <c r="H93" s="87">
        <f t="shared" si="42"/>
        <v>0</v>
      </c>
      <c r="I93" s="125"/>
      <c r="J93" s="126">
        <f>H93-G93</f>
        <v>0</v>
      </c>
      <c r="L93" s="89" t="str">
        <f t="shared" si="30"/>
        <v>43 期末農産物外</v>
      </c>
      <c r="O93" s="49">
        <v>89</v>
      </c>
      <c r="R93" s="90"/>
      <c r="S93" t="str">
        <f t="shared" si="40"/>
        <v/>
      </c>
      <c r="T93" s="90"/>
      <c r="U93" t="str">
        <f t="shared" si="39"/>
        <v/>
      </c>
      <c r="W93" s="89" t="str">
        <f t="shared" si="31"/>
        <v xml:space="preserve"> </v>
      </c>
      <c r="X93" s="68"/>
      <c r="Y93" s="68"/>
      <c r="AA93" s="49">
        <v>88</v>
      </c>
      <c r="AB93" s="96"/>
      <c r="AC93" s="49"/>
      <c r="AD93" t="str">
        <f>IF(AC93&lt;&gt;"",VLOOKUP(AC93,$P$5:W$120,8,0),"")</f>
        <v/>
      </c>
      <c r="AF93" s="49" t="str">
        <f t="shared" si="34"/>
        <v/>
      </c>
      <c r="AG93" t="str">
        <f t="shared" si="32"/>
        <v/>
      </c>
      <c r="AH93" s="85"/>
      <c r="AI93" s="49" t="str">
        <f t="shared" si="35"/>
        <v/>
      </c>
      <c r="AJ93" t="str">
        <f t="shared" si="33"/>
        <v/>
      </c>
      <c r="AK93" s="97">
        <f t="shared" si="43"/>
        <v>0</v>
      </c>
      <c r="AM93" s="98">
        <f t="shared" si="36"/>
        <v>4703451</v>
      </c>
      <c r="AO93" s="100" t="str">
        <f t="shared" si="37"/>
        <v/>
      </c>
      <c r="AP93" s="100" t="str">
        <f>IF(AO93=1,COUNTIF($AO$6:AO93,"=1"),"")</f>
        <v/>
      </c>
      <c r="AQ93" s="101" t="str">
        <f t="shared" si="38"/>
        <v/>
      </c>
    </row>
    <row r="94" spans="2:43" x14ac:dyDescent="0.2">
      <c r="B94" s="127">
        <v>44</v>
      </c>
      <c r="C94" t="s">
        <v>275</v>
      </c>
      <c r="D94" t="s">
        <v>204</v>
      </c>
      <c r="E94" s="102" t="s">
        <v>274</v>
      </c>
      <c r="F94" s="87"/>
      <c r="G94" s="87">
        <f t="shared" si="41"/>
        <v>0</v>
      </c>
      <c r="H94" s="87">
        <f t="shared" si="42"/>
        <v>0</v>
      </c>
      <c r="I94" s="125"/>
      <c r="J94" s="126">
        <f>H94-G94</f>
        <v>0</v>
      </c>
      <c r="L94" s="89" t="str">
        <f t="shared" si="30"/>
        <v>44 経費から引く育成費用</v>
      </c>
      <c r="O94" s="49">
        <v>90</v>
      </c>
      <c r="R94" s="90"/>
      <c r="S94" t="str">
        <f t="shared" si="40"/>
        <v/>
      </c>
      <c r="T94" s="90"/>
      <c r="U94" t="str">
        <f t="shared" si="39"/>
        <v/>
      </c>
      <c r="W94" s="89" t="str">
        <f t="shared" si="31"/>
        <v xml:space="preserve"> </v>
      </c>
      <c r="X94" s="68"/>
      <c r="Y94" s="68"/>
      <c r="AA94" s="49">
        <v>89</v>
      </c>
      <c r="AB94" s="96"/>
      <c r="AC94" s="49"/>
      <c r="AD94" t="str">
        <f>IF(AC94&lt;&gt;"",VLOOKUP(AC94,$P$5:W$120,8,0),"")</f>
        <v/>
      </c>
      <c r="AF94" s="49" t="str">
        <f t="shared" si="34"/>
        <v/>
      </c>
      <c r="AG94" t="str">
        <f t="shared" si="32"/>
        <v/>
      </c>
      <c r="AH94" s="85"/>
      <c r="AI94" s="49" t="str">
        <f t="shared" si="35"/>
        <v/>
      </c>
      <c r="AJ94" t="str">
        <f t="shared" si="33"/>
        <v/>
      </c>
      <c r="AK94" s="97">
        <f t="shared" si="43"/>
        <v>0</v>
      </c>
      <c r="AM94" s="98">
        <f t="shared" si="36"/>
        <v>4703451</v>
      </c>
      <c r="AO94" s="100" t="str">
        <f t="shared" si="37"/>
        <v/>
      </c>
      <c r="AP94" s="100" t="str">
        <f>IF(AO94=1,COUNTIF($AO$6:AO94,"=1"),"")</f>
        <v/>
      </c>
      <c r="AQ94" s="101" t="str">
        <f t="shared" si="38"/>
        <v/>
      </c>
    </row>
    <row r="95" spans="2:43" x14ac:dyDescent="0.2">
      <c r="B95" s="127"/>
      <c r="C95" t="s">
        <v>276</v>
      </c>
      <c r="E95" s="87"/>
      <c r="F95" s="87"/>
      <c r="G95" s="87">
        <f t="shared" si="41"/>
        <v>0</v>
      </c>
      <c r="H95" s="87">
        <f t="shared" si="42"/>
        <v>0</v>
      </c>
      <c r="I95" s="128">
        <f>SUM(I91:I94)-J93-J94</f>
        <v>4218384</v>
      </c>
      <c r="J95" s="129"/>
      <c r="L95" s="89" t="str">
        <f t="shared" si="30"/>
        <v/>
      </c>
      <c r="O95" s="49">
        <v>91</v>
      </c>
      <c r="R95" s="90"/>
      <c r="S95" t="str">
        <f t="shared" si="40"/>
        <v/>
      </c>
      <c r="T95" s="90"/>
      <c r="U95" t="str">
        <f t="shared" si="39"/>
        <v/>
      </c>
      <c r="W95" s="89" t="str">
        <f t="shared" si="31"/>
        <v xml:space="preserve"> </v>
      </c>
      <c r="X95" s="68"/>
      <c r="Y95" s="68"/>
      <c r="AA95" s="49">
        <v>90</v>
      </c>
      <c r="AB95" s="96"/>
      <c r="AC95" s="49"/>
      <c r="AD95" t="str">
        <f>IF(AC95&lt;&gt;"",VLOOKUP(AC95,$P$5:W$120,8,0),"")</f>
        <v/>
      </c>
      <c r="AF95" s="49" t="str">
        <f t="shared" si="34"/>
        <v/>
      </c>
      <c r="AG95" t="str">
        <f t="shared" si="32"/>
        <v/>
      </c>
      <c r="AH95" s="85"/>
      <c r="AI95" s="49" t="str">
        <f t="shared" si="35"/>
        <v/>
      </c>
      <c r="AJ95" t="str">
        <f t="shared" si="33"/>
        <v/>
      </c>
      <c r="AK95" s="97">
        <f t="shared" si="43"/>
        <v>0</v>
      </c>
      <c r="AM95" s="98">
        <f t="shared" si="36"/>
        <v>4703451</v>
      </c>
      <c r="AO95" s="100" t="str">
        <f t="shared" si="37"/>
        <v/>
      </c>
      <c r="AP95" s="100" t="str">
        <f>IF(AO95=1,COUNTIF($AO$6:AO95,"=1"),"")</f>
        <v/>
      </c>
      <c r="AQ95" s="101" t="str">
        <f t="shared" si="38"/>
        <v/>
      </c>
    </row>
    <row r="96" spans="2:43" x14ac:dyDescent="0.2">
      <c r="B96" s="135"/>
      <c r="C96" s="120" t="s">
        <v>277</v>
      </c>
      <c r="D96" s="120"/>
      <c r="E96" s="121"/>
      <c r="F96" s="121"/>
      <c r="G96" s="121">
        <f t="shared" si="41"/>
        <v>0</v>
      </c>
      <c r="H96" s="121">
        <f t="shared" si="42"/>
        <v>0</v>
      </c>
      <c r="I96" s="136">
        <f>J67-I95</f>
        <v>12929411</v>
      </c>
      <c r="J96" s="137"/>
      <c r="L96" s="89" t="str">
        <f t="shared" si="30"/>
        <v/>
      </c>
      <c r="O96" s="49">
        <v>92</v>
      </c>
      <c r="R96" s="90"/>
      <c r="S96" t="str">
        <f t="shared" si="40"/>
        <v/>
      </c>
      <c r="T96" s="90"/>
      <c r="U96" t="str">
        <f t="shared" si="39"/>
        <v/>
      </c>
      <c r="W96" s="89" t="str">
        <f t="shared" si="31"/>
        <v xml:space="preserve"> </v>
      </c>
      <c r="X96" s="68"/>
      <c r="Y96" s="68"/>
      <c r="AA96" s="49">
        <v>91</v>
      </c>
      <c r="AB96" s="96"/>
      <c r="AC96" s="49"/>
      <c r="AD96" t="str">
        <f>IF(AC96&lt;&gt;"",VLOOKUP(AC96,$P$5:W$120,8,0),"")</f>
        <v/>
      </c>
      <c r="AF96" s="49" t="str">
        <f t="shared" si="34"/>
        <v/>
      </c>
      <c r="AG96" t="str">
        <f t="shared" si="32"/>
        <v/>
      </c>
      <c r="AH96" s="85"/>
      <c r="AI96" s="49" t="str">
        <f t="shared" si="35"/>
        <v/>
      </c>
      <c r="AJ96" t="str">
        <f t="shared" si="33"/>
        <v/>
      </c>
      <c r="AK96" s="97">
        <f t="shared" si="43"/>
        <v>0</v>
      </c>
      <c r="AM96" s="98">
        <f t="shared" si="36"/>
        <v>4703451</v>
      </c>
      <c r="AO96" s="100" t="str">
        <f t="shared" si="37"/>
        <v/>
      </c>
      <c r="AP96" s="100" t="str">
        <f>IF(AO96=1,COUNTIF($AO$6:AO96,"=1"),"")</f>
        <v/>
      </c>
      <c r="AQ96" s="101" t="str">
        <f t="shared" si="38"/>
        <v/>
      </c>
    </row>
    <row r="97" spans="2:43" x14ac:dyDescent="0.2">
      <c r="B97" s="127">
        <v>45</v>
      </c>
      <c r="C97" t="s">
        <v>278</v>
      </c>
      <c r="D97" t="s">
        <v>204</v>
      </c>
      <c r="E97" s="87"/>
      <c r="F97" s="87"/>
      <c r="G97" s="87">
        <f t="shared" si="41"/>
        <v>0</v>
      </c>
      <c r="H97" s="87">
        <f t="shared" si="42"/>
        <v>0</v>
      </c>
      <c r="I97" s="125"/>
      <c r="J97" s="126">
        <f>H97-G97</f>
        <v>0</v>
      </c>
      <c r="L97" s="89" t="str">
        <f t="shared" si="30"/>
        <v>45 貸倒引当金繰戻</v>
      </c>
      <c r="O97" s="49">
        <v>93</v>
      </c>
      <c r="R97" s="90"/>
      <c r="S97" t="str">
        <f t="shared" si="40"/>
        <v/>
      </c>
      <c r="T97" s="90"/>
      <c r="U97" t="str">
        <f t="shared" si="39"/>
        <v/>
      </c>
      <c r="W97" s="89" t="str">
        <f t="shared" si="31"/>
        <v xml:space="preserve"> </v>
      </c>
      <c r="X97" s="68"/>
      <c r="Y97" s="68"/>
      <c r="AA97" s="49">
        <v>92</v>
      </c>
      <c r="AB97" s="96"/>
      <c r="AC97" s="49"/>
      <c r="AD97" t="str">
        <f>IF(AC97&lt;&gt;"",VLOOKUP(AC97,$P$5:W$120,8,0),"")</f>
        <v/>
      </c>
      <c r="AF97" s="49" t="str">
        <f t="shared" si="34"/>
        <v/>
      </c>
      <c r="AG97" t="str">
        <f t="shared" si="32"/>
        <v/>
      </c>
      <c r="AH97" s="85"/>
      <c r="AI97" s="49" t="str">
        <f t="shared" si="35"/>
        <v/>
      </c>
      <c r="AJ97" t="str">
        <f t="shared" si="33"/>
        <v/>
      </c>
      <c r="AK97" s="97">
        <f t="shared" si="43"/>
        <v>0</v>
      </c>
      <c r="AM97" s="98">
        <f t="shared" si="36"/>
        <v>4703451</v>
      </c>
      <c r="AO97" s="100" t="str">
        <f t="shared" si="37"/>
        <v/>
      </c>
      <c r="AP97" s="100" t="str">
        <f>IF(AO97=1,COUNTIF($AO$6:AO97,"=1"),"")</f>
        <v/>
      </c>
      <c r="AQ97" s="101" t="str">
        <f t="shared" si="38"/>
        <v/>
      </c>
    </row>
    <row r="98" spans="2:43" x14ac:dyDescent="0.2">
      <c r="B98" s="127">
        <v>46</v>
      </c>
      <c r="C98" t="s">
        <v>279</v>
      </c>
      <c r="D98" t="s">
        <v>204</v>
      </c>
      <c r="E98" s="87"/>
      <c r="F98" s="87"/>
      <c r="G98" s="87">
        <f t="shared" si="41"/>
        <v>0</v>
      </c>
      <c r="H98" s="87">
        <f t="shared" si="42"/>
        <v>0</v>
      </c>
      <c r="I98" s="125"/>
      <c r="J98" s="126">
        <f>H98-G98</f>
        <v>0</v>
      </c>
      <c r="L98" s="89" t="str">
        <f t="shared" si="30"/>
        <v>46 準備金取崩</v>
      </c>
      <c r="O98" s="49">
        <v>94</v>
      </c>
      <c r="R98" s="90"/>
      <c r="S98" t="str">
        <f t="shared" si="40"/>
        <v/>
      </c>
      <c r="T98" s="90"/>
      <c r="U98" t="str">
        <f t="shared" si="39"/>
        <v/>
      </c>
      <c r="W98" s="89" t="str">
        <f t="shared" si="31"/>
        <v xml:space="preserve"> </v>
      </c>
      <c r="X98" s="68"/>
      <c r="Y98" s="68"/>
      <c r="AA98" s="49">
        <v>93</v>
      </c>
      <c r="AB98" s="96"/>
      <c r="AC98" s="49"/>
      <c r="AD98" t="str">
        <f>IF(AC98&lt;&gt;"",VLOOKUP(AC98,$P$5:W$120,8,0),"")</f>
        <v/>
      </c>
      <c r="AF98" s="49" t="str">
        <f t="shared" si="34"/>
        <v/>
      </c>
      <c r="AG98" t="str">
        <f t="shared" si="32"/>
        <v/>
      </c>
      <c r="AH98" s="85"/>
      <c r="AI98" s="49" t="str">
        <f t="shared" si="35"/>
        <v/>
      </c>
      <c r="AJ98" t="str">
        <f t="shared" si="33"/>
        <v/>
      </c>
      <c r="AK98" s="97">
        <f t="shared" si="43"/>
        <v>0</v>
      </c>
      <c r="AM98" s="98">
        <f t="shared" si="36"/>
        <v>4703451</v>
      </c>
      <c r="AO98" s="100" t="str">
        <f t="shared" si="37"/>
        <v/>
      </c>
      <c r="AP98" s="100" t="str">
        <f>IF(AO98=1,COUNTIF($AO$6:AO98,"=1"),"")</f>
        <v/>
      </c>
      <c r="AQ98" s="101" t="str">
        <f t="shared" si="38"/>
        <v/>
      </c>
    </row>
    <row r="99" spans="2:43" x14ac:dyDescent="0.2">
      <c r="B99" s="127"/>
      <c r="C99" t="s">
        <v>280</v>
      </c>
      <c r="D99" t="s">
        <v>204</v>
      </c>
      <c r="E99" s="87"/>
      <c r="F99" s="87"/>
      <c r="G99" s="87">
        <f t="shared" si="41"/>
        <v>0</v>
      </c>
      <c r="H99" s="87">
        <f t="shared" si="42"/>
        <v>0</v>
      </c>
      <c r="I99" s="125"/>
      <c r="J99" s="126">
        <f>H99-G99</f>
        <v>0</v>
      </c>
      <c r="L99" s="89" t="str">
        <f t="shared" si="30"/>
        <v/>
      </c>
      <c r="O99" s="49">
        <v>95</v>
      </c>
      <c r="R99" s="90"/>
      <c r="S99" t="str">
        <f t="shared" si="40"/>
        <v/>
      </c>
      <c r="T99" s="90"/>
      <c r="U99" t="str">
        <f t="shared" si="39"/>
        <v/>
      </c>
      <c r="W99" s="89" t="str">
        <f t="shared" si="31"/>
        <v xml:space="preserve"> </v>
      </c>
      <c r="X99" s="68"/>
      <c r="Y99" s="68"/>
      <c r="AA99" s="49">
        <v>94</v>
      </c>
      <c r="AB99" s="96"/>
      <c r="AC99" s="49"/>
      <c r="AD99" t="str">
        <f>IF(AC99&lt;&gt;"",VLOOKUP(AC99,$P$5:W$120,8,0),"")</f>
        <v/>
      </c>
      <c r="AF99" s="49" t="str">
        <f t="shared" si="34"/>
        <v/>
      </c>
      <c r="AG99" t="str">
        <f t="shared" si="32"/>
        <v/>
      </c>
      <c r="AH99" s="85"/>
      <c r="AI99" s="49" t="str">
        <f t="shared" si="35"/>
        <v/>
      </c>
      <c r="AJ99" t="str">
        <f t="shared" si="33"/>
        <v/>
      </c>
      <c r="AK99" s="97">
        <f t="shared" si="43"/>
        <v>0</v>
      </c>
      <c r="AM99" s="98">
        <f t="shared" si="36"/>
        <v>4703451</v>
      </c>
      <c r="AO99" s="100" t="str">
        <f t="shared" si="37"/>
        <v/>
      </c>
      <c r="AP99" s="100" t="str">
        <f>IF(AO99=1,COUNTIF($AO$6:AO99,"=1"),"")</f>
        <v/>
      </c>
      <c r="AQ99" s="101" t="str">
        <f t="shared" si="38"/>
        <v/>
      </c>
    </row>
    <row r="100" spans="2:43" x14ac:dyDescent="0.2">
      <c r="B100" s="127"/>
      <c r="C100" t="s">
        <v>281</v>
      </c>
      <c r="E100" s="87"/>
      <c r="F100" s="87"/>
      <c r="G100" s="87">
        <f t="shared" si="41"/>
        <v>0</v>
      </c>
      <c r="H100" s="87">
        <f t="shared" si="42"/>
        <v>0</v>
      </c>
      <c r="I100" s="125"/>
      <c r="J100" s="126">
        <f>SUM(J97:J99)</f>
        <v>0</v>
      </c>
      <c r="L100" s="89" t="str">
        <f t="shared" si="30"/>
        <v/>
      </c>
      <c r="O100" s="49">
        <v>96</v>
      </c>
      <c r="R100" s="90"/>
      <c r="S100" t="str">
        <f t="shared" si="40"/>
        <v/>
      </c>
      <c r="T100" s="90"/>
      <c r="U100" t="str">
        <f t="shared" si="39"/>
        <v/>
      </c>
      <c r="W100" s="89" t="str">
        <f t="shared" si="31"/>
        <v xml:space="preserve"> </v>
      </c>
      <c r="X100" s="68"/>
      <c r="Y100" s="68"/>
      <c r="AA100" s="49">
        <v>95</v>
      </c>
      <c r="AB100" s="96"/>
      <c r="AC100" s="49"/>
      <c r="AD100" t="str">
        <f>IF(AC100&lt;&gt;"",VLOOKUP(AC100,$P$5:W$120,8,0),"")</f>
        <v/>
      </c>
      <c r="AF100" s="49" t="str">
        <f t="shared" si="34"/>
        <v/>
      </c>
      <c r="AG100" t="str">
        <f t="shared" si="32"/>
        <v/>
      </c>
      <c r="AH100" s="85"/>
      <c r="AI100" s="49" t="str">
        <f t="shared" si="35"/>
        <v/>
      </c>
      <c r="AJ100" t="str">
        <f t="shared" si="33"/>
        <v/>
      </c>
      <c r="AK100" s="97">
        <f t="shared" si="43"/>
        <v>0</v>
      </c>
      <c r="AM100" s="98">
        <f t="shared" si="36"/>
        <v>4703451</v>
      </c>
      <c r="AO100" s="100" t="str">
        <f t="shared" si="37"/>
        <v/>
      </c>
      <c r="AP100" s="100" t="str">
        <f>IF(AO100=1,COUNTIF($AO$6:AO100,"=1"),"")</f>
        <v/>
      </c>
      <c r="AQ100" s="101" t="str">
        <f t="shared" si="38"/>
        <v/>
      </c>
    </row>
    <row r="101" spans="2:43" x14ac:dyDescent="0.2">
      <c r="B101" s="127">
        <v>47</v>
      </c>
      <c r="C101" t="s">
        <v>147</v>
      </c>
      <c r="D101" t="s">
        <v>78</v>
      </c>
      <c r="E101" s="87"/>
      <c r="F101" s="87"/>
      <c r="G101" s="87">
        <f t="shared" si="41"/>
        <v>8180000</v>
      </c>
      <c r="H101" s="87">
        <f t="shared" si="42"/>
        <v>0</v>
      </c>
      <c r="I101" s="128">
        <f>G101-H101</f>
        <v>8180000</v>
      </c>
      <c r="J101" s="129"/>
      <c r="L101" s="89" t="str">
        <f t="shared" ref="L101:L106" si="44">IF(B101="","",B101&amp;" "&amp;C101)</f>
        <v>47 専従者給与</v>
      </c>
      <c r="O101" s="49">
        <v>97</v>
      </c>
      <c r="R101" s="90"/>
      <c r="S101" t="str">
        <f t="shared" si="40"/>
        <v/>
      </c>
      <c r="T101" s="90"/>
      <c r="U101" t="str">
        <f t="shared" si="39"/>
        <v/>
      </c>
      <c r="W101" s="89" t="str">
        <f t="shared" ref="W101:W120" si="45">P101&amp;" "&amp;Q101</f>
        <v xml:space="preserve"> </v>
      </c>
      <c r="X101" s="68"/>
      <c r="Y101" s="68"/>
      <c r="AA101" s="49">
        <v>96</v>
      </c>
      <c r="AB101" s="96"/>
      <c r="AC101" s="49"/>
      <c r="AD101" t="str">
        <f>IF(AC101&lt;&gt;"",VLOOKUP(AC101,$P$5:W$120,8,0),"")</f>
        <v/>
      </c>
      <c r="AF101" s="49" t="str">
        <f t="shared" si="34"/>
        <v/>
      </c>
      <c r="AG101" t="str">
        <f t="shared" si="32"/>
        <v/>
      </c>
      <c r="AH101" s="85"/>
      <c r="AI101" s="49" t="str">
        <f t="shared" si="35"/>
        <v/>
      </c>
      <c r="AJ101" t="str">
        <f t="shared" si="33"/>
        <v/>
      </c>
      <c r="AK101" s="97">
        <f t="shared" si="43"/>
        <v>0</v>
      </c>
      <c r="AM101" s="98">
        <f t="shared" si="36"/>
        <v>4703451</v>
      </c>
      <c r="AO101" s="100" t="str">
        <f t="shared" si="37"/>
        <v/>
      </c>
      <c r="AP101" s="100" t="str">
        <f>IF(AO101=1,COUNTIF($AO$6:AO101,"=1"),"")</f>
        <v/>
      </c>
      <c r="AQ101" s="101" t="str">
        <f t="shared" si="38"/>
        <v/>
      </c>
    </row>
    <row r="102" spans="2:43" x14ac:dyDescent="0.2">
      <c r="B102" s="127">
        <v>48</v>
      </c>
      <c r="C102" t="s">
        <v>282</v>
      </c>
      <c r="D102" t="s">
        <v>78</v>
      </c>
      <c r="E102" s="87"/>
      <c r="F102" s="87"/>
      <c r="G102" s="87">
        <f t="shared" si="41"/>
        <v>0</v>
      </c>
      <c r="H102" s="87">
        <f t="shared" si="42"/>
        <v>0</v>
      </c>
      <c r="I102" s="128">
        <f>G102-H102</f>
        <v>0</v>
      </c>
      <c r="J102" s="129"/>
      <c r="L102" s="89" t="str">
        <f t="shared" si="44"/>
        <v>48 貸倒引当金繰入</v>
      </c>
      <c r="O102" s="49">
        <v>98</v>
      </c>
      <c r="R102" s="90"/>
      <c r="S102" t="str">
        <f t="shared" si="40"/>
        <v/>
      </c>
      <c r="T102" s="90"/>
      <c r="U102" t="str">
        <f t="shared" si="39"/>
        <v/>
      </c>
      <c r="W102" s="89" t="str">
        <f t="shared" si="45"/>
        <v xml:space="preserve"> </v>
      </c>
      <c r="X102" s="68"/>
      <c r="Y102" s="68"/>
      <c r="AA102" s="49">
        <v>97</v>
      </c>
      <c r="AB102" s="96"/>
      <c r="AC102" s="49"/>
      <c r="AD102" t="str">
        <f>IF(AC102&lt;&gt;"",VLOOKUP(AC102,$P$5:W$120,8,0),"")</f>
        <v/>
      </c>
      <c r="AF102" s="49" t="str">
        <f t="shared" si="34"/>
        <v/>
      </c>
      <c r="AG102" t="str">
        <f t="shared" si="32"/>
        <v/>
      </c>
      <c r="AH102" s="85"/>
      <c r="AI102" s="49" t="str">
        <f t="shared" si="35"/>
        <v/>
      </c>
      <c r="AJ102" t="str">
        <f t="shared" si="33"/>
        <v/>
      </c>
      <c r="AK102" s="97">
        <f t="shared" si="43"/>
        <v>0</v>
      </c>
      <c r="AM102" s="98">
        <f t="shared" si="36"/>
        <v>4703451</v>
      </c>
      <c r="AO102" s="100" t="str">
        <f t="shared" si="37"/>
        <v/>
      </c>
      <c r="AP102" s="100" t="str">
        <f>IF(AO102=1,COUNTIF($AO$6:AO102,"=1"),"")</f>
        <v/>
      </c>
      <c r="AQ102" s="101" t="str">
        <f t="shared" si="38"/>
        <v/>
      </c>
    </row>
    <row r="103" spans="2:43" x14ac:dyDescent="0.2">
      <c r="B103" s="127">
        <v>49</v>
      </c>
      <c r="C103" t="s">
        <v>283</v>
      </c>
      <c r="D103" t="s">
        <v>78</v>
      </c>
      <c r="E103" s="87"/>
      <c r="F103" s="87"/>
      <c r="G103" s="87">
        <f t="shared" si="41"/>
        <v>0</v>
      </c>
      <c r="H103" s="87">
        <f t="shared" si="42"/>
        <v>0</v>
      </c>
      <c r="I103" s="128">
        <f>G103-H103</f>
        <v>0</v>
      </c>
      <c r="J103" s="129"/>
      <c r="L103" s="89" t="str">
        <f t="shared" si="44"/>
        <v>49 準備金積立</v>
      </c>
      <c r="O103" s="49">
        <v>99</v>
      </c>
      <c r="R103" s="90"/>
      <c r="S103" t="str">
        <f t="shared" si="40"/>
        <v/>
      </c>
      <c r="T103" s="90"/>
      <c r="U103" t="str">
        <f t="shared" si="39"/>
        <v/>
      </c>
      <c r="W103" s="89" t="str">
        <f t="shared" si="45"/>
        <v xml:space="preserve"> </v>
      </c>
      <c r="X103" s="68"/>
      <c r="Y103" s="68"/>
      <c r="AA103" s="49">
        <v>98</v>
      </c>
      <c r="AB103" s="96"/>
      <c r="AC103" s="49"/>
      <c r="AD103" t="str">
        <f>IF(AC103&lt;&gt;"",VLOOKUP(AC103,$P$5:W$120,8,0),"")</f>
        <v/>
      </c>
      <c r="AF103" s="49" t="str">
        <f t="shared" si="34"/>
        <v/>
      </c>
      <c r="AG103" t="str">
        <f t="shared" si="32"/>
        <v/>
      </c>
      <c r="AH103" s="85"/>
      <c r="AI103" s="49" t="str">
        <f t="shared" si="35"/>
        <v/>
      </c>
      <c r="AJ103" t="str">
        <f t="shared" si="33"/>
        <v/>
      </c>
      <c r="AK103" s="97">
        <f t="shared" si="43"/>
        <v>0</v>
      </c>
      <c r="AM103" s="98">
        <f t="shared" si="36"/>
        <v>4703451</v>
      </c>
      <c r="AO103" s="100" t="str">
        <f t="shared" si="37"/>
        <v/>
      </c>
      <c r="AP103" s="100" t="str">
        <f>IF(AO103=1,COUNTIF($AO$6:AO103,"=1"),"")</f>
        <v/>
      </c>
      <c r="AQ103" s="101" t="str">
        <f t="shared" si="38"/>
        <v/>
      </c>
    </row>
    <row r="104" spans="2:43" x14ac:dyDescent="0.2">
      <c r="B104" s="127"/>
      <c r="C104" t="s">
        <v>284</v>
      </c>
      <c r="D104" t="s">
        <v>78</v>
      </c>
      <c r="E104" s="87"/>
      <c r="F104" s="87"/>
      <c r="G104" s="87">
        <f t="shared" si="41"/>
        <v>0</v>
      </c>
      <c r="H104" s="87">
        <f t="shared" si="42"/>
        <v>0</v>
      </c>
      <c r="I104" s="128">
        <f>G104-H104</f>
        <v>0</v>
      </c>
      <c r="J104" s="129"/>
      <c r="L104" s="89" t="str">
        <f t="shared" si="44"/>
        <v/>
      </c>
      <c r="O104" s="49">
        <v>100</v>
      </c>
      <c r="R104" s="90"/>
      <c r="S104" t="str">
        <f t="shared" si="40"/>
        <v/>
      </c>
      <c r="T104" s="90"/>
      <c r="U104" t="str">
        <f t="shared" si="39"/>
        <v/>
      </c>
      <c r="W104" s="89" t="str">
        <f t="shared" si="45"/>
        <v xml:space="preserve"> </v>
      </c>
      <c r="X104" s="68"/>
      <c r="Y104" s="68"/>
      <c r="AA104" s="49">
        <v>99</v>
      </c>
      <c r="AB104" s="96"/>
      <c r="AC104" s="49"/>
      <c r="AD104" t="str">
        <f>IF(AC104&lt;&gt;"",VLOOKUP(AC104,$P$5:W$120,8,0),"")</f>
        <v/>
      </c>
      <c r="AF104" s="49" t="str">
        <f t="shared" si="34"/>
        <v/>
      </c>
      <c r="AG104" t="str">
        <f t="shared" si="32"/>
        <v/>
      </c>
      <c r="AH104" s="85"/>
      <c r="AI104" s="49" t="str">
        <f t="shared" si="35"/>
        <v/>
      </c>
      <c r="AJ104" t="str">
        <f t="shared" si="33"/>
        <v/>
      </c>
      <c r="AK104" s="97">
        <f t="shared" si="43"/>
        <v>0</v>
      </c>
      <c r="AM104" s="98">
        <f t="shared" si="36"/>
        <v>4703451</v>
      </c>
      <c r="AO104" s="100" t="str">
        <f t="shared" si="37"/>
        <v/>
      </c>
      <c r="AP104" s="100" t="str">
        <f>IF(AO104=1,COUNTIF($AO$6:AO104,"=1"),"")</f>
        <v/>
      </c>
      <c r="AQ104" s="101" t="str">
        <f t="shared" si="38"/>
        <v/>
      </c>
    </row>
    <row r="105" spans="2:43" x14ac:dyDescent="0.2">
      <c r="B105" s="127"/>
      <c r="C105" t="s">
        <v>285</v>
      </c>
      <c r="E105" s="87"/>
      <c r="F105" s="87"/>
      <c r="G105" s="87">
        <f t="shared" si="41"/>
        <v>0</v>
      </c>
      <c r="H105" s="87">
        <f t="shared" si="42"/>
        <v>0</v>
      </c>
      <c r="I105" s="128">
        <f>SUM(I101:I104)</f>
        <v>8180000</v>
      </c>
      <c r="J105" s="129"/>
      <c r="L105" s="89" t="str">
        <f t="shared" si="44"/>
        <v/>
      </c>
      <c r="O105" s="49">
        <v>101</v>
      </c>
      <c r="R105" s="90"/>
      <c r="S105" t="str">
        <f t="shared" si="40"/>
        <v/>
      </c>
      <c r="T105" s="90"/>
      <c r="U105" t="str">
        <f t="shared" si="39"/>
        <v/>
      </c>
      <c r="W105" s="89" t="str">
        <f t="shared" si="45"/>
        <v xml:space="preserve"> </v>
      </c>
      <c r="X105" s="68"/>
      <c r="Y105" s="68"/>
      <c r="AA105" s="49">
        <v>100</v>
      </c>
      <c r="AB105" s="96"/>
      <c r="AC105" s="49"/>
      <c r="AD105" t="str">
        <f>IF(AC105&lt;&gt;"",VLOOKUP(AC105,$P$5:W$120,8,0),"")</f>
        <v/>
      </c>
      <c r="AF105" s="49" t="str">
        <f t="shared" si="34"/>
        <v/>
      </c>
      <c r="AG105" t="str">
        <f t="shared" si="32"/>
        <v/>
      </c>
      <c r="AH105" s="85"/>
      <c r="AI105" s="49" t="str">
        <f t="shared" si="35"/>
        <v/>
      </c>
      <c r="AJ105" t="str">
        <f t="shared" si="33"/>
        <v/>
      </c>
      <c r="AK105" s="97">
        <f t="shared" si="43"/>
        <v>0</v>
      </c>
      <c r="AM105" s="98">
        <f t="shared" si="36"/>
        <v>4703451</v>
      </c>
      <c r="AO105" s="100" t="str">
        <f t="shared" si="37"/>
        <v/>
      </c>
      <c r="AP105" s="100" t="str">
        <f>IF(AO105=1,COUNTIF($AO$6:AO105,"=1"),"")</f>
        <v/>
      </c>
      <c r="AQ105" s="101" t="str">
        <f t="shared" si="38"/>
        <v/>
      </c>
    </row>
    <row r="106" spans="2:43" x14ac:dyDescent="0.2">
      <c r="B106" s="130"/>
      <c r="C106" s="131" t="s">
        <v>286</v>
      </c>
      <c r="D106" s="131"/>
      <c r="E106" s="132"/>
      <c r="F106" s="132"/>
      <c r="G106" s="132">
        <f t="shared" si="41"/>
        <v>0</v>
      </c>
      <c r="H106" s="132">
        <f t="shared" si="42"/>
        <v>0</v>
      </c>
      <c r="I106" s="138">
        <f>I96+J100-I105</f>
        <v>4749411</v>
      </c>
      <c r="J106" s="139"/>
      <c r="L106" s="89" t="str">
        <f t="shared" si="44"/>
        <v/>
      </c>
      <c r="O106" s="49">
        <v>102</v>
      </c>
      <c r="R106" s="90"/>
      <c r="S106" t="str">
        <f t="shared" si="40"/>
        <v/>
      </c>
      <c r="T106" s="90"/>
      <c r="U106" t="str">
        <f t="shared" ref="U106:U120" si="46">IF(T106&lt;&gt;"",VLOOKUP(T106,$B$5:$L$106,11,0),"")</f>
        <v/>
      </c>
      <c r="W106" s="89" t="str">
        <f t="shared" si="45"/>
        <v xml:space="preserve"> </v>
      </c>
      <c r="X106" s="68"/>
      <c r="Y106" s="68"/>
      <c r="AA106" s="49">
        <v>101</v>
      </c>
      <c r="AC106" s="49"/>
      <c r="AD106" t="str">
        <f>IF(AC106&lt;&gt;"",VLOOKUP(AC106,$P$5:W$120,8,0),"")</f>
        <v/>
      </c>
      <c r="AF106" s="49" t="str">
        <f t="shared" si="34"/>
        <v/>
      </c>
      <c r="AG106" t="str">
        <f t="shared" si="32"/>
        <v/>
      </c>
      <c r="AH106" s="85"/>
      <c r="AI106" s="49" t="str">
        <f t="shared" si="35"/>
        <v/>
      </c>
      <c r="AJ106" t="str">
        <f t="shared" si="33"/>
        <v/>
      </c>
      <c r="AK106" s="97">
        <f t="shared" si="43"/>
        <v>0</v>
      </c>
      <c r="AM106" s="98">
        <f t="shared" si="36"/>
        <v>4703451</v>
      </c>
      <c r="AO106" s="100" t="str">
        <f t="shared" si="37"/>
        <v/>
      </c>
      <c r="AP106" s="100" t="str">
        <f>IF(AO106=1,COUNTIF($AO$6:AO106,"=1"),"")</f>
        <v/>
      </c>
      <c r="AQ106" s="101" t="str">
        <f t="shared" si="38"/>
        <v/>
      </c>
    </row>
    <row r="107" spans="2:43" x14ac:dyDescent="0.2">
      <c r="C107" s="12" t="s">
        <v>287</v>
      </c>
      <c r="E107" s="85"/>
      <c r="F107" s="85"/>
      <c r="G107" s="85"/>
      <c r="H107" s="85"/>
      <c r="I107" s="140"/>
      <c r="J107" s="85"/>
      <c r="L107" s="141" t="s">
        <v>288</v>
      </c>
      <c r="O107" s="49">
        <v>103</v>
      </c>
      <c r="R107" s="90"/>
      <c r="S107" t="str">
        <f t="shared" si="40"/>
        <v/>
      </c>
      <c r="T107" s="90"/>
      <c r="U107" t="str">
        <f t="shared" si="46"/>
        <v/>
      </c>
      <c r="W107" s="89" t="str">
        <f t="shared" si="45"/>
        <v xml:space="preserve"> </v>
      </c>
      <c r="X107" s="68"/>
      <c r="Y107" s="68"/>
      <c r="AA107" s="49">
        <v>102</v>
      </c>
      <c r="AC107" s="49"/>
      <c r="AD107" t="str">
        <f>IF(AC107&lt;&gt;"",VLOOKUP(AC107,$P$5:W$120,8,0),"")</f>
        <v/>
      </c>
      <c r="AF107" s="49" t="str">
        <f t="shared" si="34"/>
        <v/>
      </c>
      <c r="AG107" t="str">
        <f t="shared" si="32"/>
        <v/>
      </c>
      <c r="AH107" s="85"/>
      <c r="AI107" s="49" t="str">
        <f t="shared" si="35"/>
        <v/>
      </c>
      <c r="AJ107" t="str">
        <f t="shared" si="33"/>
        <v/>
      </c>
      <c r="AK107" s="97">
        <f t="shared" si="43"/>
        <v>0</v>
      </c>
      <c r="AM107" s="98">
        <f t="shared" si="36"/>
        <v>4703451</v>
      </c>
      <c r="AO107" s="100" t="str">
        <f t="shared" si="37"/>
        <v/>
      </c>
      <c r="AP107" s="100" t="str">
        <f>IF(AO107=1,COUNTIF($AO$6:AO107,"=1"),"")</f>
        <v/>
      </c>
      <c r="AQ107" s="101" t="str">
        <f t="shared" si="38"/>
        <v/>
      </c>
    </row>
    <row r="108" spans="2:43" x14ac:dyDescent="0.2">
      <c r="B108" s="142"/>
      <c r="C108" s="143" t="s">
        <v>289</v>
      </c>
      <c r="D108" s="143"/>
      <c r="E108" s="102" t="s">
        <v>290</v>
      </c>
      <c r="F108" s="144"/>
      <c r="G108" s="144"/>
      <c r="H108" s="145" t="s">
        <v>291</v>
      </c>
      <c r="I108" s="146">
        <v>650000</v>
      </c>
      <c r="J108" s="147"/>
      <c r="L108" s="141" t="s">
        <v>292</v>
      </c>
      <c r="O108" s="49">
        <v>104</v>
      </c>
      <c r="R108" s="90"/>
      <c r="S108" t="str">
        <f t="shared" si="40"/>
        <v/>
      </c>
      <c r="T108" s="90"/>
      <c r="U108" t="str">
        <f t="shared" si="46"/>
        <v/>
      </c>
      <c r="W108" s="89" t="str">
        <f t="shared" si="45"/>
        <v xml:space="preserve"> </v>
      </c>
      <c r="X108" s="68"/>
      <c r="Y108" s="68"/>
      <c r="AA108" s="49">
        <v>103</v>
      </c>
      <c r="AC108" s="49"/>
      <c r="AD108" t="str">
        <f>IF(AC108&lt;&gt;"",VLOOKUP(AC108,$P$5:W$120,8,0),"")</f>
        <v/>
      </c>
      <c r="AF108" s="49" t="str">
        <f t="shared" si="34"/>
        <v/>
      </c>
      <c r="AG108" t="str">
        <f t="shared" si="32"/>
        <v/>
      </c>
      <c r="AH108" s="85"/>
      <c r="AI108" s="49" t="str">
        <f t="shared" si="35"/>
        <v/>
      </c>
      <c r="AJ108" t="str">
        <f t="shared" si="33"/>
        <v/>
      </c>
      <c r="AK108" s="97">
        <f t="shared" si="43"/>
        <v>0</v>
      </c>
      <c r="AM108" s="98">
        <f t="shared" si="36"/>
        <v>4703451</v>
      </c>
      <c r="AO108" s="100" t="str">
        <f t="shared" si="37"/>
        <v/>
      </c>
      <c r="AP108" s="100" t="str">
        <f>IF(AO108=1,COUNTIF($AO$6:AO108,"=1"),"")</f>
        <v/>
      </c>
      <c r="AQ108" s="101" t="str">
        <f t="shared" si="38"/>
        <v/>
      </c>
    </row>
    <row r="109" spans="2:43" x14ac:dyDescent="0.2">
      <c r="B109" s="142"/>
      <c r="C109" s="143" t="s">
        <v>293</v>
      </c>
      <c r="D109" s="143"/>
      <c r="E109" s="144"/>
      <c r="F109" s="144"/>
      <c r="G109" s="144"/>
      <c r="H109" s="144"/>
      <c r="I109" s="148">
        <f>I106-I108</f>
        <v>4099411</v>
      </c>
      <c r="J109" s="147"/>
      <c r="L109" s="141" t="s">
        <v>294</v>
      </c>
      <c r="O109" s="49">
        <v>105</v>
      </c>
      <c r="R109" s="90"/>
      <c r="S109" t="str">
        <f t="shared" si="40"/>
        <v/>
      </c>
      <c r="T109" s="90"/>
      <c r="U109" t="str">
        <f t="shared" si="46"/>
        <v/>
      </c>
      <c r="W109" s="89" t="str">
        <f t="shared" si="45"/>
        <v xml:space="preserve"> </v>
      </c>
      <c r="X109" s="68"/>
      <c r="Y109" s="68"/>
      <c r="AA109" s="49">
        <v>104</v>
      </c>
      <c r="AC109" s="49"/>
      <c r="AD109" t="str">
        <f>IF(AC109&lt;&gt;"",VLOOKUP(AC109,$P$5:W$120,8,0),"")</f>
        <v/>
      </c>
      <c r="AF109" s="49" t="str">
        <f t="shared" si="34"/>
        <v/>
      </c>
      <c r="AG109" t="str">
        <f t="shared" si="32"/>
        <v/>
      </c>
      <c r="AH109" s="85"/>
      <c r="AI109" s="49" t="str">
        <f t="shared" si="35"/>
        <v/>
      </c>
      <c r="AJ109" t="str">
        <f t="shared" si="33"/>
        <v/>
      </c>
      <c r="AK109" s="97">
        <f t="shared" si="43"/>
        <v>0</v>
      </c>
      <c r="AM109" s="98">
        <f t="shared" si="36"/>
        <v>4703451</v>
      </c>
      <c r="AO109" s="100" t="str">
        <f t="shared" si="37"/>
        <v/>
      </c>
      <c r="AP109" s="100" t="str">
        <f>IF(AO109=1,COUNTIF($AO$6:AO109,"=1"),"")</f>
        <v/>
      </c>
      <c r="AQ109" s="101" t="str">
        <f t="shared" si="38"/>
        <v/>
      </c>
    </row>
    <row r="110" spans="2:43" x14ac:dyDescent="0.2">
      <c r="B110" s="142"/>
      <c r="C110" s="143" t="s">
        <v>295</v>
      </c>
      <c r="D110" s="143"/>
      <c r="E110" s="102" t="s">
        <v>290</v>
      </c>
      <c r="F110" s="144"/>
      <c r="G110" s="144"/>
      <c r="H110" s="145" t="s">
        <v>291</v>
      </c>
      <c r="I110" s="146"/>
      <c r="J110" s="147"/>
      <c r="L110" s="141" t="s">
        <v>296</v>
      </c>
      <c r="O110" s="49">
        <v>106</v>
      </c>
      <c r="R110" s="90"/>
      <c r="S110" t="str">
        <f t="shared" si="40"/>
        <v/>
      </c>
      <c r="T110" s="90"/>
      <c r="U110" t="str">
        <f t="shared" si="46"/>
        <v/>
      </c>
      <c r="W110" s="89" t="str">
        <f t="shared" si="45"/>
        <v xml:space="preserve"> </v>
      </c>
      <c r="X110" s="68"/>
      <c r="Y110" s="68"/>
      <c r="AA110" s="49">
        <v>105</v>
      </c>
      <c r="AC110" s="49"/>
      <c r="AD110" t="str">
        <f>IF(AC110&lt;&gt;"",VLOOKUP(AC110,$P$5:W$120,8,0),"")</f>
        <v/>
      </c>
      <c r="AF110" s="49" t="str">
        <f t="shared" si="34"/>
        <v/>
      </c>
      <c r="AG110" t="str">
        <f t="shared" si="32"/>
        <v/>
      </c>
      <c r="AH110" s="85"/>
      <c r="AI110" s="49" t="str">
        <f t="shared" si="35"/>
        <v/>
      </c>
      <c r="AJ110" t="str">
        <f t="shared" si="33"/>
        <v/>
      </c>
      <c r="AK110" s="97">
        <f t="shared" si="43"/>
        <v>0</v>
      </c>
      <c r="AM110" s="98">
        <f t="shared" si="36"/>
        <v>4703451</v>
      </c>
      <c r="AO110" s="100" t="str">
        <f t="shared" si="37"/>
        <v/>
      </c>
      <c r="AP110" s="100" t="str">
        <f>IF(AO110=1,COUNTIF($AO$6:AO110,"=1"),"")</f>
        <v/>
      </c>
      <c r="AQ110" s="101" t="str">
        <f t="shared" si="38"/>
        <v/>
      </c>
    </row>
    <row r="111" spans="2:43" x14ac:dyDescent="0.2">
      <c r="I111" s="149" t="s">
        <v>297</v>
      </c>
      <c r="N111" s="141"/>
      <c r="O111" s="49">
        <v>107</v>
      </c>
      <c r="R111" s="90"/>
      <c r="S111" t="str">
        <f t="shared" si="40"/>
        <v/>
      </c>
      <c r="T111" s="90"/>
      <c r="U111" t="str">
        <f t="shared" si="46"/>
        <v/>
      </c>
      <c r="W111" s="89" t="str">
        <f t="shared" si="45"/>
        <v xml:space="preserve"> </v>
      </c>
      <c r="X111" s="68"/>
      <c r="Y111" s="68"/>
      <c r="AA111" s="49">
        <v>106</v>
      </c>
      <c r="AC111" s="49"/>
      <c r="AD111" t="str">
        <f>IF(AC111&lt;&gt;"",VLOOKUP(AC111,$P$5:W$120,8,0),"")</f>
        <v/>
      </c>
      <c r="AF111" s="49" t="str">
        <f t="shared" si="34"/>
        <v/>
      </c>
      <c r="AG111" t="str">
        <f t="shared" si="32"/>
        <v/>
      </c>
      <c r="AH111" s="85"/>
      <c r="AI111" s="49" t="str">
        <f t="shared" si="35"/>
        <v/>
      </c>
      <c r="AJ111" t="str">
        <f t="shared" si="33"/>
        <v/>
      </c>
      <c r="AK111" s="97">
        <f t="shared" si="43"/>
        <v>0</v>
      </c>
      <c r="AM111" s="98">
        <f t="shared" si="36"/>
        <v>4703451</v>
      </c>
      <c r="AO111" s="100" t="str">
        <f t="shared" si="37"/>
        <v/>
      </c>
      <c r="AP111" s="100" t="str">
        <f>IF(AO111=1,COUNTIF($AO$6:AO111,"=1"),"")</f>
        <v/>
      </c>
      <c r="AQ111" s="101" t="str">
        <f t="shared" si="38"/>
        <v/>
      </c>
    </row>
    <row r="112" spans="2:43" x14ac:dyDescent="0.2">
      <c r="N112" s="150" t="s">
        <v>298</v>
      </c>
      <c r="O112" s="49">
        <v>108</v>
      </c>
      <c r="R112" s="90"/>
      <c r="S112" t="str">
        <f t="shared" ref="S112:S120" si="47">IF(R112&lt;&gt;"",VLOOKUP(R112,$B$5:$L$106,11,0),"")</f>
        <v/>
      </c>
      <c r="T112" s="90"/>
      <c r="U112" t="str">
        <f t="shared" si="46"/>
        <v/>
      </c>
      <c r="W112" s="89" t="str">
        <f t="shared" si="45"/>
        <v xml:space="preserve"> </v>
      </c>
      <c r="X112" s="68"/>
      <c r="Y112" s="68"/>
      <c r="AA112" s="49">
        <v>107</v>
      </c>
      <c r="AC112" s="49"/>
      <c r="AD112" t="str">
        <f>IF(AC112&lt;&gt;"",VLOOKUP(AC112,$P$5:W$120,8,0),"")</f>
        <v/>
      </c>
      <c r="AF112" s="49" t="str">
        <f t="shared" si="34"/>
        <v/>
      </c>
      <c r="AG112" t="str">
        <f t="shared" si="32"/>
        <v/>
      </c>
      <c r="AH112" s="85"/>
      <c r="AI112" s="49" t="str">
        <f t="shared" si="35"/>
        <v/>
      </c>
      <c r="AJ112" t="str">
        <f t="shared" si="33"/>
        <v/>
      </c>
      <c r="AK112" s="97">
        <f t="shared" si="43"/>
        <v>0</v>
      </c>
      <c r="AM112" s="98">
        <f t="shared" si="36"/>
        <v>4703451</v>
      </c>
      <c r="AO112" s="100" t="str">
        <f t="shared" si="37"/>
        <v/>
      </c>
      <c r="AP112" s="100" t="str">
        <f>IF(AO112=1,COUNTIF($AO$6:AO112,"=1"),"")</f>
        <v/>
      </c>
      <c r="AQ112" s="101" t="str">
        <f t="shared" si="38"/>
        <v/>
      </c>
    </row>
    <row r="113" spans="14:43" x14ac:dyDescent="0.2">
      <c r="N113" s="150" t="s">
        <v>299</v>
      </c>
      <c r="O113" s="49">
        <v>109</v>
      </c>
      <c r="R113" s="90"/>
      <c r="S113" t="str">
        <f t="shared" si="47"/>
        <v/>
      </c>
      <c r="T113" s="90"/>
      <c r="U113" t="str">
        <f t="shared" si="46"/>
        <v/>
      </c>
      <c r="W113" s="89" t="str">
        <f t="shared" si="45"/>
        <v xml:space="preserve"> </v>
      </c>
      <c r="X113" s="68"/>
      <c r="Y113" s="68"/>
      <c r="AA113" s="49">
        <v>108</v>
      </c>
      <c r="AC113" s="49"/>
      <c r="AD113" t="str">
        <f>IF(AC113&lt;&gt;"",VLOOKUP(AC113,$P$5:W$120,8,0),"")</f>
        <v/>
      </c>
      <c r="AF113" s="49" t="str">
        <f t="shared" si="34"/>
        <v/>
      </c>
      <c r="AG113" t="str">
        <f t="shared" si="32"/>
        <v/>
      </c>
      <c r="AH113" s="85"/>
      <c r="AI113" s="49" t="str">
        <f t="shared" si="35"/>
        <v/>
      </c>
      <c r="AJ113" t="str">
        <f t="shared" si="33"/>
        <v/>
      </c>
      <c r="AK113" s="97">
        <f t="shared" si="43"/>
        <v>0</v>
      </c>
      <c r="AM113" s="98">
        <f t="shared" si="36"/>
        <v>4703451</v>
      </c>
      <c r="AO113" s="100" t="str">
        <f t="shared" si="37"/>
        <v/>
      </c>
      <c r="AP113" s="100" t="str">
        <f>IF(AO113=1,COUNTIF($AO$6:AO113,"=1"),"")</f>
        <v/>
      </c>
      <c r="AQ113" s="101" t="str">
        <f t="shared" si="38"/>
        <v/>
      </c>
    </row>
    <row r="114" spans="14:43" x14ac:dyDescent="0.2">
      <c r="N114" s="141" t="s">
        <v>300</v>
      </c>
      <c r="O114" s="49">
        <v>110</v>
      </c>
      <c r="R114" s="90"/>
      <c r="S114" t="str">
        <f t="shared" si="47"/>
        <v/>
      </c>
      <c r="T114" s="90"/>
      <c r="U114" t="str">
        <f t="shared" si="46"/>
        <v/>
      </c>
      <c r="W114" s="89" t="str">
        <f t="shared" si="45"/>
        <v xml:space="preserve"> </v>
      </c>
      <c r="X114" s="68"/>
      <c r="Y114" s="68"/>
      <c r="AA114" s="49">
        <v>109</v>
      </c>
      <c r="AC114" s="49"/>
      <c r="AD114" t="str">
        <f>IF(AC114&lt;&gt;"",VLOOKUP(AC114,$P$5:W$120,8,0),"")</f>
        <v/>
      </c>
      <c r="AF114" s="49" t="str">
        <f t="shared" si="34"/>
        <v/>
      </c>
      <c r="AG114" t="str">
        <f t="shared" si="32"/>
        <v/>
      </c>
      <c r="AH114" s="85"/>
      <c r="AI114" s="49" t="str">
        <f t="shared" si="35"/>
        <v/>
      </c>
      <c r="AJ114" t="str">
        <f t="shared" si="33"/>
        <v/>
      </c>
      <c r="AK114" s="97">
        <f t="shared" si="43"/>
        <v>0</v>
      </c>
      <c r="AM114" s="98">
        <f t="shared" si="36"/>
        <v>4703451</v>
      </c>
      <c r="AO114" s="100" t="str">
        <f t="shared" si="37"/>
        <v/>
      </c>
      <c r="AP114" s="100" t="str">
        <f>IF(AO114=1,COUNTIF($AO$6:AO114,"=1"),"")</f>
        <v/>
      </c>
      <c r="AQ114" s="101" t="str">
        <f t="shared" si="38"/>
        <v/>
      </c>
    </row>
    <row r="115" spans="14:43" x14ac:dyDescent="0.2">
      <c r="O115" s="49">
        <v>111</v>
      </c>
      <c r="R115" s="90"/>
      <c r="S115" t="str">
        <f t="shared" si="47"/>
        <v/>
      </c>
      <c r="T115" s="90"/>
      <c r="U115" t="str">
        <f t="shared" si="46"/>
        <v/>
      </c>
      <c r="W115" s="89" t="str">
        <f t="shared" si="45"/>
        <v xml:space="preserve"> </v>
      </c>
      <c r="X115" s="68"/>
      <c r="Y115" s="68"/>
      <c r="AA115" s="49">
        <v>110</v>
      </c>
      <c r="AC115" s="49"/>
      <c r="AD115" t="str">
        <f>IF(AC115&lt;&gt;"",VLOOKUP(AC115,$P$5:W$120,8,0),"")</f>
        <v/>
      </c>
      <c r="AF115" s="49" t="str">
        <f t="shared" si="34"/>
        <v/>
      </c>
      <c r="AG115" t="str">
        <f t="shared" si="32"/>
        <v/>
      </c>
      <c r="AH115" s="85"/>
      <c r="AI115" s="49" t="str">
        <f t="shared" si="35"/>
        <v/>
      </c>
      <c r="AJ115" t="str">
        <f t="shared" si="33"/>
        <v/>
      </c>
      <c r="AK115" s="97">
        <f t="shared" si="43"/>
        <v>0</v>
      </c>
      <c r="AM115" s="98">
        <f t="shared" si="36"/>
        <v>4703451</v>
      </c>
      <c r="AO115" s="100" t="str">
        <f t="shared" si="37"/>
        <v/>
      </c>
      <c r="AP115" s="100" t="str">
        <f>IF(AO115=1,COUNTIF($AO$6:AO115,"=1"),"")</f>
        <v/>
      </c>
      <c r="AQ115" s="101" t="str">
        <f t="shared" si="38"/>
        <v/>
      </c>
    </row>
    <row r="116" spans="14:43" x14ac:dyDescent="0.2">
      <c r="O116" s="49">
        <v>112</v>
      </c>
      <c r="R116" s="90"/>
      <c r="S116" t="str">
        <f t="shared" si="47"/>
        <v/>
      </c>
      <c r="T116" s="90"/>
      <c r="U116" t="str">
        <f t="shared" si="46"/>
        <v/>
      </c>
      <c r="W116" s="89" t="str">
        <f t="shared" si="45"/>
        <v xml:space="preserve"> </v>
      </c>
      <c r="X116" s="68"/>
      <c r="Y116" s="68"/>
      <c r="AA116" s="49">
        <v>111</v>
      </c>
      <c r="AC116" s="49"/>
      <c r="AD116" t="str">
        <f>IF(AC116&lt;&gt;"",VLOOKUP(AC116,$P$5:W$120,8,0),"")</f>
        <v/>
      </c>
      <c r="AF116" s="49" t="str">
        <f t="shared" si="34"/>
        <v/>
      </c>
      <c r="AG116" t="str">
        <f t="shared" si="32"/>
        <v/>
      </c>
      <c r="AH116" s="85"/>
      <c r="AI116" s="49" t="str">
        <f t="shared" si="35"/>
        <v/>
      </c>
      <c r="AJ116" t="str">
        <f t="shared" si="33"/>
        <v/>
      </c>
      <c r="AK116" s="97">
        <f t="shared" si="43"/>
        <v>0</v>
      </c>
      <c r="AM116" s="98">
        <f t="shared" si="36"/>
        <v>4703451</v>
      </c>
      <c r="AO116" s="100" t="str">
        <f t="shared" si="37"/>
        <v/>
      </c>
      <c r="AP116" s="100" t="str">
        <f>IF(AO116=1,COUNTIF($AO$6:AO116,"=1"),"")</f>
        <v/>
      </c>
      <c r="AQ116" s="101" t="str">
        <f t="shared" si="38"/>
        <v/>
      </c>
    </row>
    <row r="117" spans="14:43" x14ac:dyDescent="0.2">
      <c r="O117" s="49">
        <v>113</v>
      </c>
      <c r="R117" s="90"/>
      <c r="S117" t="str">
        <f t="shared" si="47"/>
        <v/>
      </c>
      <c r="T117" s="90"/>
      <c r="U117" t="str">
        <f t="shared" si="46"/>
        <v/>
      </c>
      <c r="W117" s="89" t="str">
        <f t="shared" si="45"/>
        <v xml:space="preserve"> </v>
      </c>
      <c r="X117" s="68"/>
      <c r="Y117" s="68"/>
      <c r="AA117" s="49">
        <v>112</v>
      </c>
      <c r="AC117" s="49"/>
      <c r="AD117" t="str">
        <f>IF(AC117&lt;&gt;"",VLOOKUP(AC117,$P$5:W$120,8,0),"")</f>
        <v/>
      </c>
      <c r="AF117" s="49" t="str">
        <f t="shared" si="34"/>
        <v/>
      </c>
      <c r="AG117" t="str">
        <f t="shared" si="32"/>
        <v/>
      </c>
      <c r="AH117" s="85"/>
      <c r="AI117" s="49" t="str">
        <f t="shared" si="35"/>
        <v/>
      </c>
      <c r="AJ117" t="str">
        <f t="shared" si="33"/>
        <v/>
      </c>
      <c r="AK117" s="97">
        <f t="shared" si="43"/>
        <v>0</v>
      </c>
      <c r="AM117" s="98">
        <f t="shared" si="36"/>
        <v>4703451</v>
      </c>
      <c r="AO117" s="100" t="str">
        <f t="shared" si="37"/>
        <v/>
      </c>
      <c r="AP117" s="100" t="str">
        <f>IF(AO117=1,COUNTIF($AO$6:AO117,"=1"),"")</f>
        <v/>
      </c>
      <c r="AQ117" s="101" t="str">
        <f t="shared" si="38"/>
        <v/>
      </c>
    </row>
    <row r="118" spans="14:43" x14ac:dyDescent="0.2">
      <c r="O118" s="49">
        <v>114</v>
      </c>
      <c r="R118" s="90"/>
      <c r="S118" t="str">
        <f t="shared" si="47"/>
        <v/>
      </c>
      <c r="T118" s="90"/>
      <c r="U118" t="str">
        <f t="shared" si="46"/>
        <v/>
      </c>
      <c r="W118" s="89" t="str">
        <f t="shared" si="45"/>
        <v xml:space="preserve"> </v>
      </c>
      <c r="X118" s="68"/>
      <c r="Y118" s="68"/>
      <c r="AA118" s="49">
        <v>113</v>
      </c>
      <c r="AC118" s="49"/>
      <c r="AD118" t="str">
        <f>IF(AC118&lt;&gt;"",VLOOKUP(AC118,$P$5:W$120,8,0),"")</f>
        <v/>
      </c>
      <c r="AF118" s="49" t="str">
        <f t="shared" si="34"/>
        <v/>
      </c>
      <c r="AG118" t="str">
        <f t="shared" si="32"/>
        <v/>
      </c>
      <c r="AH118" s="85"/>
      <c r="AI118" s="49" t="str">
        <f t="shared" si="35"/>
        <v/>
      </c>
      <c r="AJ118" t="str">
        <f t="shared" si="33"/>
        <v/>
      </c>
      <c r="AK118" s="97">
        <f t="shared" si="43"/>
        <v>0</v>
      </c>
      <c r="AM118" s="98">
        <f t="shared" si="36"/>
        <v>4703451</v>
      </c>
      <c r="AO118" s="100" t="str">
        <f t="shared" si="37"/>
        <v/>
      </c>
      <c r="AP118" s="100" t="str">
        <f>IF(AO118=1,COUNTIF($AO$6:AO118,"=1"),"")</f>
        <v/>
      </c>
      <c r="AQ118" s="101" t="str">
        <f t="shared" si="38"/>
        <v/>
      </c>
    </row>
    <row r="119" spans="14:43" x14ac:dyDescent="0.2">
      <c r="O119" s="49">
        <v>115</v>
      </c>
      <c r="R119" s="90"/>
      <c r="S119" t="str">
        <f t="shared" si="47"/>
        <v/>
      </c>
      <c r="T119" s="90"/>
      <c r="U119" t="str">
        <f t="shared" si="46"/>
        <v/>
      </c>
      <c r="W119" s="89" t="str">
        <f t="shared" si="45"/>
        <v xml:space="preserve"> </v>
      </c>
      <c r="X119" s="68"/>
      <c r="Y119" s="68"/>
      <c r="AA119" s="49">
        <v>114</v>
      </c>
      <c r="AC119" s="49"/>
      <c r="AD119" t="str">
        <f>IF(AC119&lt;&gt;"",VLOOKUP(AC119,$P$5:W$120,8,0),"")</f>
        <v/>
      </c>
      <c r="AF119" s="49" t="str">
        <f t="shared" si="34"/>
        <v/>
      </c>
      <c r="AG119" t="str">
        <f t="shared" si="32"/>
        <v/>
      </c>
      <c r="AH119" s="85"/>
      <c r="AI119" s="49" t="str">
        <f t="shared" si="35"/>
        <v/>
      </c>
      <c r="AJ119" t="str">
        <f t="shared" si="33"/>
        <v/>
      </c>
      <c r="AK119" s="97">
        <f t="shared" si="43"/>
        <v>0</v>
      </c>
      <c r="AM119" s="98">
        <f t="shared" si="36"/>
        <v>4703451</v>
      </c>
      <c r="AO119" s="100" t="str">
        <f t="shared" si="37"/>
        <v/>
      </c>
      <c r="AP119" s="100" t="str">
        <f>IF(AO119=1,COUNTIF($AO$6:AO119,"=1"),"")</f>
        <v/>
      </c>
      <c r="AQ119" s="101" t="str">
        <f t="shared" si="38"/>
        <v/>
      </c>
    </row>
    <row r="120" spans="14:43" x14ac:dyDescent="0.2">
      <c r="O120" s="151">
        <v>116</v>
      </c>
      <c r="P120" s="131"/>
      <c r="Q120" s="131"/>
      <c r="R120" s="152"/>
      <c r="S120" t="str">
        <f t="shared" si="47"/>
        <v/>
      </c>
      <c r="T120" s="152"/>
      <c r="U120" t="str">
        <f t="shared" si="46"/>
        <v/>
      </c>
      <c r="V120" s="131"/>
      <c r="W120" s="153" t="str">
        <f t="shared" si="45"/>
        <v xml:space="preserve"> </v>
      </c>
      <c r="X120" s="68"/>
      <c r="Y120" s="68"/>
      <c r="AA120" s="49">
        <v>115</v>
      </c>
      <c r="AC120" s="49"/>
      <c r="AD120" t="str">
        <f>IF(AC120&lt;&gt;"",VLOOKUP(AC120,$P$5:W$120,8,0),"")</f>
        <v/>
      </c>
      <c r="AF120" s="49" t="str">
        <f t="shared" si="34"/>
        <v/>
      </c>
      <c r="AG120" t="str">
        <f t="shared" si="32"/>
        <v/>
      </c>
      <c r="AH120" s="85"/>
      <c r="AI120" s="49" t="str">
        <f t="shared" si="35"/>
        <v/>
      </c>
      <c r="AJ120" t="str">
        <f t="shared" si="33"/>
        <v/>
      </c>
      <c r="AK120" s="97">
        <f t="shared" si="43"/>
        <v>0</v>
      </c>
      <c r="AM120" s="98">
        <f t="shared" si="36"/>
        <v>4703451</v>
      </c>
      <c r="AO120" s="100" t="str">
        <f t="shared" si="37"/>
        <v/>
      </c>
      <c r="AP120" s="100" t="str">
        <f>IF(AO120=1,COUNTIF($AO$6:AO120,"=1"),"")</f>
        <v/>
      </c>
      <c r="AQ120" s="101" t="str">
        <f t="shared" si="38"/>
        <v/>
      </c>
    </row>
    <row r="121" spans="14:43" x14ac:dyDescent="0.2">
      <c r="P121" s="141" t="s">
        <v>301</v>
      </c>
      <c r="AA121" s="49">
        <v>116</v>
      </c>
      <c r="AC121" s="49"/>
      <c r="AD121" t="str">
        <f>IF(AC121&lt;&gt;"",VLOOKUP(AC121,$P$5:W$120,8,0),"")</f>
        <v/>
      </c>
      <c r="AF121" s="49" t="str">
        <f t="shared" si="34"/>
        <v/>
      </c>
      <c r="AG121" t="str">
        <f t="shared" si="32"/>
        <v/>
      </c>
      <c r="AH121" s="85"/>
      <c r="AI121" s="49" t="str">
        <f t="shared" si="35"/>
        <v/>
      </c>
      <c r="AJ121" t="str">
        <f t="shared" si="33"/>
        <v/>
      </c>
      <c r="AK121" s="97">
        <f t="shared" si="43"/>
        <v>0</v>
      </c>
      <c r="AM121" s="98">
        <f t="shared" si="36"/>
        <v>4703451</v>
      </c>
      <c r="AO121" s="100" t="str">
        <f t="shared" si="37"/>
        <v/>
      </c>
      <c r="AP121" s="100" t="str">
        <f>IF(AO121=1,COUNTIF($AO$6:AO121,"=1"),"")</f>
        <v/>
      </c>
      <c r="AQ121" s="101" t="str">
        <f t="shared" si="38"/>
        <v/>
      </c>
    </row>
    <row r="122" spans="14:43" x14ac:dyDescent="0.2">
      <c r="P122" s="141" t="s">
        <v>302</v>
      </c>
      <c r="AA122" s="49">
        <v>117</v>
      </c>
      <c r="AC122" s="49"/>
      <c r="AD122" t="str">
        <f>IF(AC122&lt;&gt;"",VLOOKUP(AC122,$P$5:W$120,8,0),"")</f>
        <v/>
      </c>
      <c r="AF122" s="49" t="str">
        <f t="shared" si="34"/>
        <v/>
      </c>
      <c r="AG122" t="str">
        <f t="shared" si="32"/>
        <v/>
      </c>
      <c r="AH122" s="85"/>
      <c r="AI122" s="49" t="str">
        <f t="shared" si="35"/>
        <v/>
      </c>
      <c r="AJ122" t="str">
        <f t="shared" si="33"/>
        <v/>
      </c>
      <c r="AK122" s="97">
        <f t="shared" si="43"/>
        <v>0</v>
      </c>
      <c r="AM122" s="98">
        <f t="shared" si="36"/>
        <v>4703451</v>
      </c>
      <c r="AO122" s="100" t="str">
        <f t="shared" si="37"/>
        <v/>
      </c>
      <c r="AP122" s="100" t="str">
        <f>IF(AO122=1,COUNTIF($AO$6:AO122,"=1"),"")</f>
        <v/>
      </c>
      <c r="AQ122" s="101" t="str">
        <f t="shared" si="38"/>
        <v/>
      </c>
    </row>
    <row r="123" spans="14:43" x14ac:dyDescent="0.2">
      <c r="P123" s="141" t="s">
        <v>303</v>
      </c>
      <c r="AA123" s="49">
        <v>118</v>
      </c>
      <c r="AC123" s="49"/>
      <c r="AD123" t="str">
        <f>IF(AC123&lt;&gt;"",VLOOKUP(AC123,$P$5:W$120,8,0),"")</f>
        <v/>
      </c>
      <c r="AF123" s="49" t="str">
        <f t="shared" si="34"/>
        <v/>
      </c>
      <c r="AG123" t="str">
        <f t="shared" si="32"/>
        <v/>
      </c>
      <c r="AH123" s="85"/>
      <c r="AI123" s="49" t="str">
        <f t="shared" si="35"/>
        <v/>
      </c>
      <c r="AJ123" t="str">
        <f t="shared" si="33"/>
        <v/>
      </c>
      <c r="AK123" s="97">
        <f t="shared" si="43"/>
        <v>0</v>
      </c>
      <c r="AM123" s="98">
        <f t="shared" si="36"/>
        <v>4703451</v>
      </c>
      <c r="AO123" s="100" t="str">
        <f t="shared" si="37"/>
        <v/>
      </c>
      <c r="AP123" s="100" t="str">
        <f>IF(AO123=1,COUNTIF($AO$6:AO123,"=1"),"")</f>
        <v/>
      </c>
      <c r="AQ123" s="101" t="str">
        <f t="shared" si="38"/>
        <v/>
      </c>
    </row>
    <row r="124" spans="14:43" x14ac:dyDescent="0.2">
      <c r="P124" s="141" t="s">
        <v>296</v>
      </c>
      <c r="AA124" s="49">
        <v>119</v>
      </c>
      <c r="AC124" s="49"/>
      <c r="AD124" t="str">
        <f>IF(AC124&lt;&gt;"",VLOOKUP(AC124,$P$5:W$120,8,0),"")</f>
        <v/>
      </c>
      <c r="AF124" s="49" t="str">
        <f t="shared" si="34"/>
        <v/>
      </c>
      <c r="AG124" t="str">
        <f t="shared" si="32"/>
        <v/>
      </c>
      <c r="AH124" s="85"/>
      <c r="AI124" s="49" t="str">
        <f t="shared" si="35"/>
        <v/>
      </c>
      <c r="AJ124" t="str">
        <f t="shared" si="33"/>
        <v/>
      </c>
      <c r="AK124" s="97">
        <f t="shared" si="43"/>
        <v>0</v>
      </c>
      <c r="AM124" s="98">
        <f t="shared" si="36"/>
        <v>4703451</v>
      </c>
      <c r="AO124" s="100" t="str">
        <f t="shared" si="37"/>
        <v/>
      </c>
      <c r="AP124" s="100" t="str">
        <f>IF(AO124=1,COUNTIF($AO$6:AO124,"=1"),"")</f>
        <v/>
      </c>
      <c r="AQ124" s="101" t="str">
        <f t="shared" si="38"/>
        <v/>
      </c>
    </row>
    <row r="125" spans="14:43" x14ac:dyDescent="0.2">
      <c r="Y125" s="49"/>
      <c r="Z125" s="150" t="s">
        <v>304</v>
      </c>
      <c r="AA125" s="49">
        <v>120</v>
      </c>
      <c r="AC125" s="49"/>
      <c r="AD125" t="str">
        <f>IF(AC125&lt;&gt;"",VLOOKUP(AC125,$P$5:W$120,8,0),"")</f>
        <v/>
      </c>
      <c r="AF125" s="49" t="str">
        <f t="shared" si="34"/>
        <v/>
      </c>
      <c r="AG125" t="str">
        <f t="shared" si="32"/>
        <v/>
      </c>
      <c r="AH125" s="85"/>
      <c r="AI125" s="49" t="str">
        <f t="shared" si="35"/>
        <v/>
      </c>
      <c r="AJ125" t="str">
        <f t="shared" si="33"/>
        <v/>
      </c>
      <c r="AK125" s="97">
        <f t="shared" si="43"/>
        <v>0</v>
      </c>
      <c r="AM125" s="98">
        <f t="shared" si="36"/>
        <v>4703451</v>
      </c>
      <c r="AO125" s="100" t="str">
        <f t="shared" si="37"/>
        <v/>
      </c>
      <c r="AP125" s="100" t="str">
        <f>IF(AO125=1,COUNTIF($AO$6:AO125,"=1"),"")</f>
        <v/>
      </c>
      <c r="AQ125" s="101" t="str">
        <f t="shared" si="38"/>
        <v/>
      </c>
    </row>
    <row r="126" spans="14:43" x14ac:dyDescent="0.2">
      <c r="Y126" s="49"/>
      <c r="Z126" s="150" t="s">
        <v>305</v>
      </c>
      <c r="AA126" s="49">
        <v>121</v>
      </c>
      <c r="AC126" s="49"/>
      <c r="AD126" t="str">
        <f>IF(AC126&lt;&gt;"",VLOOKUP(AC126,$P$5:W$120,8,0),"")</f>
        <v/>
      </c>
      <c r="AF126" s="49" t="str">
        <f t="shared" si="34"/>
        <v/>
      </c>
      <c r="AG126" t="str">
        <f t="shared" si="32"/>
        <v/>
      </c>
      <c r="AH126" s="85"/>
      <c r="AI126" s="49" t="str">
        <f t="shared" si="35"/>
        <v/>
      </c>
      <c r="AJ126" t="str">
        <f t="shared" si="33"/>
        <v/>
      </c>
      <c r="AK126" s="97">
        <f t="shared" si="43"/>
        <v>0</v>
      </c>
      <c r="AM126" s="98">
        <f t="shared" si="36"/>
        <v>4703451</v>
      </c>
      <c r="AO126" s="100" t="str">
        <f t="shared" si="37"/>
        <v/>
      </c>
      <c r="AP126" s="100" t="str">
        <f>IF(AO126=1,COUNTIF($AO$6:AO126,"=1"),"")</f>
        <v/>
      </c>
      <c r="AQ126" s="101" t="str">
        <f t="shared" si="38"/>
        <v/>
      </c>
    </row>
    <row r="127" spans="14:43" x14ac:dyDescent="0.2">
      <c r="Y127" s="141" t="s">
        <v>300</v>
      </c>
      <c r="AA127" s="49">
        <v>122</v>
      </c>
      <c r="AC127" s="49"/>
      <c r="AD127" t="str">
        <f>IF(AC127&lt;&gt;"",VLOOKUP(AC127,$P$5:W$120,8,0),"")</f>
        <v/>
      </c>
      <c r="AF127" s="49" t="str">
        <f t="shared" si="34"/>
        <v/>
      </c>
      <c r="AG127" t="str">
        <f t="shared" si="32"/>
        <v/>
      </c>
      <c r="AH127" s="85"/>
      <c r="AI127" s="49" t="str">
        <f t="shared" si="35"/>
        <v/>
      </c>
      <c r="AJ127" t="str">
        <f t="shared" si="33"/>
        <v/>
      </c>
      <c r="AK127" s="97">
        <f t="shared" si="43"/>
        <v>0</v>
      </c>
      <c r="AM127" s="98">
        <f t="shared" si="36"/>
        <v>4703451</v>
      </c>
      <c r="AO127" s="100" t="str">
        <f t="shared" si="37"/>
        <v/>
      </c>
      <c r="AP127" s="100" t="str">
        <f>IF(AO127=1,COUNTIF($AO$6:AO127,"=1"),"")</f>
        <v/>
      </c>
      <c r="AQ127" s="101" t="str">
        <f t="shared" si="38"/>
        <v/>
      </c>
    </row>
    <row r="128" spans="14:43" x14ac:dyDescent="0.2">
      <c r="AA128" s="49">
        <v>123</v>
      </c>
      <c r="AC128" s="49"/>
      <c r="AD128" t="str">
        <f>IF(AC128&lt;&gt;"",VLOOKUP(AC128,$P$5:W$120,8,0),"")</f>
        <v/>
      </c>
      <c r="AF128" s="49" t="str">
        <f t="shared" si="34"/>
        <v/>
      </c>
      <c r="AG128" t="str">
        <f t="shared" si="32"/>
        <v/>
      </c>
      <c r="AH128" s="85"/>
      <c r="AI128" s="49" t="str">
        <f t="shared" si="35"/>
        <v/>
      </c>
      <c r="AJ128" t="str">
        <f t="shared" si="33"/>
        <v/>
      </c>
      <c r="AK128" s="97">
        <f t="shared" si="43"/>
        <v>0</v>
      </c>
      <c r="AM128" s="98">
        <f t="shared" si="36"/>
        <v>4703451</v>
      </c>
      <c r="AO128" s="100" t="str">
        <f t="shared" si="37"/>
        <v/>
      </c>
      <c r="AP128" s="100" t="str">
        <f>IF(AO128=1,COUNTIF($AO$6:AO128,"=1"),"")</f>
        <v/>
      </c>
      <c r="AQ128" s="101" t="str">
        <f t="shared" si="38"/>
        <v/>
      </c>
    </row>
    <row r="129" spans="27:43" x14ac:dyDescent="0.2">
      <c r="AA129" s="49">
        <v>124</v>
      </c>
      <c r="AC129" s="49"/>
      <c r="AD129" t="str">
        <f>IF(AC129&lt;&gt;"",VLOOKUP(AC129,$P$5:W$120,8,0),"")</f>
        <v/>
      </c>
      <c r="AF129" s="49" t="str">
        <f t="shared" si="34"/>
        <v/>
      </c>
      <c r="AG129" t="str">
        <f t="shared" si="32"/>
        <v/>
      </c>
      <c r="AH129" s="85"/>
      <c r="AI129" s="49" t="str">
        <f t="shared" si="35"/>
        <v/>
      </c>
      <c r="AJ129" t="str">
        <f t="shared" si="33"/>
        <v/>
      </c>
      <c r="AK129" s="97">
        <f t="shared" si="43"/>
        <v>0</v>
      </c>
      <c r="AM129" s="98">
        <f t="shared" si="36"/>
        <v>4703451</v>
      </c>
      <c r="AO129" s="100" t="str">
        <f t="shared" si="37"/>
        <v/>
      </c>
      <c r="AP129" s="100" t="str">
        <f>IF(AO129=1,COUNTIF($AO$6:AO129,"=1"),"")</f>
        <v/>
      </c>
      <c r="AQ129" s="101" t="str">
        <f t="shared" si="38"/>
        <v/>
      </c>
    </row>
    <row r="130" spans="27:43" x14ac:dyDescent="0.2">
      <c r="AA130" s="49">
        <v>125</v>
      </c>
      <c r="AC130" s="49"/>
      <c r="AD130" t="str">
        <f>IF(AC130&lt;&gt;"",VLOOKUP(AC130,$P$5:W$120,8,0),"")</f>
        <v/>
      </c>
      <c r="AF130" s="49" t="str">
        <f t="shared" si="34"/>
        <v/>
      </c>
      <c r="AG130" t="str">
        <f t="shared" si="32"/>
        <v/>
      </c>
      <c r="AH130" s="85"/>
      <c r="AI130" s="49" t="str">
        <f t="shared" si="35"/>
        <v/>
      </c>
      <c r="AJ130" t="str">
        <f t="shared" si="33"/>
        <v/>
      </c>
      <c r="AK130" s="97">
        <f t="shared" si="43"/>
        <v>0</v>
      </c>
      <c r="AM130" s="98">
        <f t="shared" si="36"/>
        <v>4703451</v>
      </c>
      <c r="AO130" s="100" t="str">
        <f t="shared" si="37"/>
        <v/>
      </c>
      <c r="AP130" s="100" t="str">
        <f>IF(AO130=1,COUNTIF($AO$6:AO130,"=1"),"")</f>
        <v/>
      </c>
      <c r="AQ130" s="101" t="str">
        <f t="shared" si="38"/>
        <v/>
      </c>
    </row>
    <row r="131" spans="27:43" x14ac:dyDescent="0.2">
      <c r="AA131" s="49">
        <v>126</v>
      </c>
      <c r="AC131" s="49"/>
      <c r="AD131" t="str">
        <f>IF(AC131&lt;&gt;"",VLOOKUP(AC131,$P$5:W$120,8,0),"")</f>
        <v/>
      </c>
      <c r="AF131" s="49" t="str">
        <f t="shared" si="34"/>
        <v/>
      </c>
      <c r="AG131" t="str">
        <f t="shared" si="32"/>
        <v/>
      </c>
      <c r="AH131" s="85"/>
      <c r="AI131" s="49" t="str">
        <f t="shared" si="35"/>
        <v/>
      </c>
      <c r="AJ131" t="str">
        <f t="shared" si="33"/>
        <v/>
      </c>
      <c r="AK131" s="97">
        <f t="shared" si="43"/>
        <v>0</v>
      </c>
      <c r="AM131" s="98">
        <f t="shared" si="36"/>
        <v>4703451</v>
      </c>
      <c r="AO131" s="100" t="str">
        <f t="shared" si="37"/>
        <v/>
      </c>
      <c r="AP131" s="100" t="str">
        <f>IF(AO131=1,COUNTIF($AO$6:AO131,"=1"),"")</f>
        <v/>
      </c>
      <c r="AQ131" s="101" t="str">
        <f t="shared" si="38"/>
        <v/>
      </c>
    </row>
    <row r="132" spans="27:43" x14ac:dyDescent="0.2">
      <c r="AA132" s="49">
        <v>127</v>
      </c>
      <c r="AC132" s="49"/>
      <c r="AD132" t="str">
        <f>IF(AC132&lt;&gt;"",VLOOKUP(AC132,$P$5:W$120,8,0),"")</f>
        <v/>
      </c>
      <c r="AF132" s="49" t="str">
        <f t="shared" si="34"/>
        <v/>
      </c>
      <c r="AG132" t="str">
        <f t="shared" si="32"/>
        <v/>
      </c>
      <c r="AH132" s="85"/>
      <c r="AI132" s="49" t="str">
        <f t="shared" si="35"/>
        <v/>
      </c>
      <c r="AJ132" t="str">
        <f t="shared" si="33"/>
        <v/>
      </c>
      <c r="AK132" s="97">
        <f t="shared" si="43"/>
        <v>0</v>
      </c>
      <c r="AM132" s="98">
        <f t="shared" si="36"/>
        <v>4703451</v>
      </c>
      <c r="AO132" s="100" t="str">
        <f t="shared" si="37"/>
        <v/>
      </c>
      <c r="AP132" s="100" t="str">
        <f>IF(AO132=1,COUNTIF($AO$6:AO132,"=1"),"")</f>
        <v/>
      </c>
      <c r="AQ132" s="101" t="str">
        <f t="shared" si="38"/>
        <v/>
      </c>
    </row>
    <row r="133" spans="27:43" x14ac:dyDescent="0.2">
      <c r="AA133" s="49">
        <v>128</v>
      </c>
      <c r="AC133" s="49"/>
      <c r="AD133" t="str">
        <f>IF(AC133&lt;&gt;"",VLOOKUP(AC133,$P$5:W$120,8,0),"")</f>
        <v/>
      </c>
      <c r="AF133" s="49" t="str">
        <f t="shared" si="34"/>
        <v/>
      </c>
      <c r="AG133" t="str">
        <f t="shared" ref="AG133:AG196" si="48">IF(AF133&lt;&gt;"",VLOOKUP(AF133,$B$5:$L$106,11,0),"")</f>
        <v/>
      </c>
      <c r="AH133" s="85"/>
      <c r="AI133" s="49" t="str">
        <f t="shared" si="35"/>
        <v/>
      </c>
      <c r="AJ133" t="str">
        <f t="shared" ref="AJ133:AJ196" si="49">IF(AI133&lt;&gt;"",VLOOKUP(AI133,$B$5:$L$106,11,0),"")</f>
        <v/>
      </c>
      <c r="AK133" s="97">
        <f t="shared" si="43"/>
        <v>0</v>
      </c>
      <c r="AM133" s="98">
        <f t="shared" si="36"/>
        <v>4703451</v>
      </c>
      <c r="AO133" s="100" t="str">
        <f t="shared" si="37"/>
        <v/>
      </c>
      <c r="AP133" s="100" t="str">
        <f>IF(AO133=1,COUNTIF($AO$6:AO133,"=1"),"")</f>
        <v/>
      </c>
      <c r="AQ133" s="101" t="str">
        <f t="shared" si="38"/>
        <v/>
      </c>
    </row>
    <row r="134" spans="27:43" x14ac:dyDescent="0.2">
      <c r="AA134" s="49">
        <v>129</v>
      </c>
      <c r="AC134" s="49"/>
      <c r="AD134" t="str">
        <f>IF(AC134&lt;&gt;"",VLOOKUP(AC134,$P$5:W$120,8,0),"")</f>
        <v/>
      </c>
      <c r="AF134" s="49" t="str">
        <f t="shared" ref="AF134:AF197" si="50">IF(ISERROR(VALUE(MID(AD134,1,3))),"",VALUE(MID(VLOOKUP(VALUE(MID(AD134,1,3)),$P$5:$W$120,4,0),1,3)))</f>
        <v/>
      </c>
      <c r="AG134" t="str">
        <f t="shared" si="48"/>
        <v/>
      </c>
      <c r="AH134" s="85"/>
      <c r="AI134" s="49" t="str">
        <f t="shared" ref="AI134:AI197" si="51">IF(ISERR(VALUE(MID(AD134,1,3))),"",VALUE(MID(VLOOKUP(VALUE(MID(AD134,1,3)),$P$5:$W$120,6,0),1,3)))</f>
        <v/>
      </c>
      <c r="AJ134" t="str">
        <f t="shared" si="49"/>
        <v/>
      </c>
      <c r="AK134" s="97">
        <f t="shared" si="43"/>
        <v>0</v>
      </c>
      <c r="AM134" s="98">
        <f t="shared" ref="AM134:AM197" si="52">IF(AG134=$AM$3,IF($AM$4="借方残",AH134+AM133,AM133-AH134),IF(AJ134=$AM$3,IF($AM$4="借方残",AM133-AK134,AK134+AM133),AM133))</f>
        <v>4703451</v>
      </c>
      <c r="AO134" s="100" t="str">
        <f t="shared" ref="AO134:AO197" si="53">IF($AO$3="","",IF(OR(AG134=$AO$3,AJ134=$AO$3),1,""))</f>
        <v/>
      </c>
      <c r="AP134" s="100" t="str">
        <f>IF(AO134=1,COUNTIF($AO$6:AO134,"=1"),"")</f>
        <v/>
      </c>
      <c r="AQ134" s="101" t="str">
        <f t="shared" ref="AQ134:AQ197" si="54">IF($AO$3="","",IF(AG134=$AO$3,"借",IF(AJ134=$AO$3,"貸","")))</f>
        <v/>
      </c>
    </row>
    <row r="135" spans="27:43" x14ac:dyDescent="0.2">
      <c r="AA135" s="49">
        <v>130</v>
      </c>
      <c r="AC135" s="49"/>
      <c r="AD135" t="str">
        <f>IF(AC135&lt;&gt;"",VLOOKUP(AC135,$P$5:W$120,8,0),"")</f>
        <v/>
      </c>
      <c r="AF135" s="49" t="str">
        <f t="shared" si="50"/>
        <v/>
      </c>
      <c r="AG135" t="str">
        <f t="shared" si="48"/>
        <v/>
      </c>
      <c r="AH135" s="85"/>
      <c r="AI135" s="49" t="str">
        <f t="shared" si="51"/>
        <v/>
      </c>
      <c r="AJ135" t="str">
        <f t="shared" si="49"/>
        <v/>
      </c>
      <c r="AK135" s="97">
        <f t="shared" si="43"/>
        <v>0</v>
      </c>
      <c r="AM135" s="98">
        <f t="shared" si="52"/>
        <v>4703451</v>
      </c>
      <c r="AO135" s="100" t="str">
        <f t="shared" si="53"/>
        <v/>
      </c>
      <c r="AP135" s="100" t="str">
        <f>IF(AO135=1,COUNTIF($AO$6:AO135,"=1"),"")</f>
        <v/>
      </c>
      <c r="AQ135" s="101" t="str">
        <f t="shared" si="54"/>
        <v/>
      </c>
    </row>
    <row r="136" spans="27:43" x14ac:dyDescent="0.2">
      <c r="AA136" s="49">
        <v>131</v>
      </c>
      <c r="AC136" s="49"/>
      <c r="AD136" t="str">
        <f>IF(AC136&lt;&gt;"",VLOOKUP(AC136,$P$5:W$120,8,0),"")</f>
        <v/>
      </c>
      <c r="AF136" s="49" t="str">
        <f t="shared" si="50"/>
        <v/>
      </c>
      <c r="AG136" t="str">
        <f t="shared" si="48"/>
        <v/>
      </c>
      <c r="AH136" s="85"/>
      <c r="AI136" s="49" t="str">
        <f t="shared" si="51"/>
        <v/>
      </c>
      <c r="AJ136" t="str">
        <f t="shared" si="49"/>
        <v/>
      </c>
      <c r="AK136" s="97">
        <f t="shared" si="43"/>
        <v>0</v>
      </c>
      <c r="AM136" s="98">
        <f t="shared" si="52"/>
        <v>4703451</v>
      </c>
      <c r="AO136" s="100" t="str">
        <f t="shared" si="53"/>
        <v/>
      </c>
      <c r="AP136" s="100" t="str">
        <f>IF(AO136=1,COUNTIF($AO$6:AO136,"=1"),"")</f>
        <v/>
      </c>
      <c r="AQ136" s="101" t="str">
        <f t="shared" si="54"/>
        <v/>
      </c>
    </row>
    <row r="137" spans="27:43" x14ac:dyDescent="0.2">
      <c r="AA137" s="49">
        <v>132</v>
      </c>
      <c r="AC137" s="49"/>
      <c r="AD137" t="str">
        <f>IF(AC137&lt;&gt;"",VLOOKUP(AC137,$P$5:W$120,8,0),"")</f>
        <v/>
      </c>
      <c r="AF137" s="49" t="str">
        <f t="shared" si="50"/>
        <v/>
      </c>
      <c r="AG137" t="str">
        <f t="shared" si="48"/>
        <v/>
      </c>
      <c r="AH137" s="85"/>
      <c r="AI137" s="49" t="str">
        <f t="shared" si="51"/>
        <v/>
      </c>
      <c r="AJ137" t="str">
        <f t="shared" si="49"/>
        <v/>
      </c>
      <c r="AK137" s="97">
        <f t="shared" si="43"/>
        <v>0</v>
      </c>
      <c r="AM137" s="98">
        <f t="shared" si="52"/>
        <v>4703451</v>
      </c>
      <c r="AO137" s="100" t="str">
        <f t="shared" si="53"/>
        <v/>
      </c>
      <c r="AP137" s="100" t="str">
        <f>IF(AO137=1,COUNTIF($AO$6:AO137,"=1"),"")</f>
        <v/>
      </c>
      <c r="AQ137" s="101" t="str">
        <f t="shared" si="54"/>
        <v/>
      </c>
    </row>
    <row r="138" spans="27:43" x14ac:dyDescent="0.2">
      <c r="AA138" s="49">
        <v>133</v>
      </c>
      <c r="AC138" s="49"/>
      <c r="AD138" t="str">
        <f>IF(AC138&lt;&gt;"",VLOOKUP(AC138,$P$5:W$120,8,0),"")</f>
        <v/>
      </c>
      <c r="AF138" s="49" t="str">
        <f t="shared" si="50"/>
        <v/>
      </c>
      <c r="AG138" t="str">
        <f t="shared" si="48"/>
        <v/>
      </c>
      <c r="AH138" s="85"/>
      <c r="AI138" s="49" t="str">
        <f t="shared" si="51"/>
        <v/>
      </c>
      <c r="AJ138" t="str">
        <f t="shared" si="49"/>
        <v/>
      </c>
      <c r="AK138" s="97">
        <f t="shared" si="43"/>
        <v>0</v>
      </c>
      <c r="AM138" s="98">
        <f t="shared" si="52"/>
        <v>4703451</v>
      </c>
      <c r="AO138" s="100" t="str">
        <f t="shared" si="53"/>
        <v/>
      </c>
      <c r="AP138" s="100" t="str">
        <f>IF(AO138=1,COUNTIF($AO$6:AO138,"=1"),"")</f>
        <v/>
      </c>
      <c r="AQ138" s="101" t="str">
        <f t="shared" si="54"/>
        <v/>
      </c>
    </row>
    <row r="139" spans="27:43" x14ac:dyDescent="0.2">
      <c r="AA139" s="49">
        <v>134</v>
      </c>
      <c r="AC139" s="49"/>
      <c r="AD139" t="str">
        <f>IF(AC139&lt;&gt;"",VLOOKUP(AC139,$P$5:W$120,8,0),"")</f>
        <v/>
      </c>
      <c r="AF139" s="49" t="str">
        <f t="shared" si="50"/>
        <v/>
      </c>
      <c r="AG139" t="str">
        <f t="shared" si="48"/>
        <v/>
      </c>
      <c r="AH139" s="85"/>
      <c r="AI139" s="49" t="str">
        <f t="shared" si="51"/>
        <v/>
      </c>
      <c r="AJ139" t="str">
        <f t="shared" si="49"/>
        <v/>
      </c>
      <c r="AK139" s="97">
        <f t="shared" si="43"/>
        <v>0</v>
      </c>
      <c r="AM139" s="98">
        <f t="shared" si="52"/>
        <v>4703451</v>
      </c>
      <c r="AO139" s="100" t="str">
        <f t="shared" si="53"/>
        <v/>
      </c>
      <c r="AP139" s="100" t="str">
        <f>IF(AO139=1,COUNTIF($AO$6:AO139,"=1"),"")</f>
        <v/>
      </c>
      <c r="AQ139" s="101" t="str">
        <f t="shared" si="54"/>
        <v/>
      </c>
    </row>
    <row r="140" spans="27:43" x14ac:dyDescent="0.2">
      <c r="AA140" s="49">
        <v>135</v>
      </c>
      <c r="AC140" s="49"/>
      <c r="AD140" t="str">
        <f>IF(AC140&lt;&gt;"",VLOOKUP(AC140,$P$5:W$120,8,0),"")</f>
        <v/>
      </c>
      <c r="AF140" s="49" t="str">
        <f t="shared" si="50"/>
        <v/>
      </c>
      <c r="AG140" t="str">
        <f t="shared" si="48"/>
        <v/>
      </c>
      <c r="AH140" s="85"/>
      <c r="AI140" s="49" t="str">
        <f t="shared" si="51"/>
        <v/>
      </c>
      <c r="AJ140" t="str">
        <f t="shared" si="49"/>
        <v/>
      </c>
      <c r="AK140" s="97">
        <f t="shared" si="43"/>
        <v>0</v>
      </c>
      <c r="AM140" s="98">
        <f t="shared" si="52"/>
        <v>4703451</v>
      </c>
      <c r="AO140" s="100" t="str">
        <f t="shared" si="53"/>
        <v/>
      </c>
      <c r="AP140" s="100" t="str">
        <f>IF(AO140=1,COUNTIF($AO$6:AO140,"=1"),"")</f>
        <v/>
      </c>
      <c r="AQ140" s="101" t="str">
        <f t="shared" si="54"/>
        <v/>
      </c>
    </row>
    <row r="141" spans="27:43" x14ac:dyDescent="0.2">
      <c r="AA141" s="49">
        <v>136</v>
      </c>
      <c r="AC141" s="49"/>
      <c r="AD141" t="str">
        <f>IF(AC141&lt;&gt;"",VLOOKUP(AC141,$P$5:W$120,8,0),"")</f>
        <v/>
      </c>
      <c r="AF141" s="49" t="str">
        <f t="shared" si="50"/>
        <v/>
      </c>
      <c r="AG141" t="str">
        <f t="shared" si="48"/>
        <v/>
      </c>
      <c r="AH141" s="85"/>
      <c r="AI141" s="49" t="str">
        <f t="shared" si="51"/>
        <v/>
      </c>
      <c r="AJ141" t="str">
        <f t="shared" si="49"/>
        <v/>
      </c>
      <c r="AK141" s="97">
        <f t="shared" si="43"/>
        <v>0</v>
      </c>
      <c r="AM141" s="98">
        <f t="shared" si="52"/>
        <v>4703451</v>
      </c>
      <c r="AO141" s="100" t="str">
        <f t="shared" si="53"/>
        <v/>
      </c>
      <c r="AP141" s="100" t="str">
        <f>IF(AO141=1,COUNTIF($AO$6:AO141,"=1"),"")</f>
        <v/>
      </c>
      <c r="AQ141" s="101" t="str">
        <f t="shared" si="54"/>
        <v/>
      </c>
    </row>
    <row r="142" spans="27:43" x14ac:dyDescent="0.2">
      <c r="AA142" s="49">
        <v>137</v>
      </c>
      <c r="AC142" s="49"/>
      <c r="AD142" t="str">
        <f>IF(AC142&lt;&gt;"",VLOOKUP(AC142,$P$5:W$120,8,0),"")</f>
        <v/>
      </c>
      <c r="AF142" s="49" t="str">
        <f t="shared" si="50"/>
        <v/>
      </c>
      <c r="AG142" t="str">
        <f t="shared" si="48"/>
        <v/>
      </c>
      <c r="AH142" s="85"/>
      <c r="AI142" s="49" t="str">
        <f t="shared" si="51"/>
        <v/>
      </c>
      <c r="AJ142" t="str">
        <f t="shared" si="49"/>
        <v/>
      </c>
      <c r="AK142" s="97">
        <f t="shared" si="43"/>
        <v>0</v>
      </c>
      <c r="AM142" s="98">
        <f t="shared" si="52"/>
        <v>4703451</v>
      </c>
      <c r="AO142" s="100" t="str">
        <f t="shared" si="53"/>
        <v/>
      </c>
      <c r="AP142" s="100" t="str">
        <f>IF(AO142=1,COUNTIF($AO$6:AO142,"=1"),"")</f>
        <v/>
      </c>
      <c r="AQ142" s="101" t="str">
        <f t="shared" si="54"/>
        <v/>
      </c>
    </row>
    <row r="143" spans="27:43" x14ac:dyDescent="0.2">
      <c r="AA143" s="49">
        <v>138</v>
      </c>
      <c r="AC143" s="49"/>
      <c r="AD143" t="str">
        <f>IF(AC143&lt;&gt;"",VLOOKUP(AC143,$P$5:W$120,8,0),"")</f>
        <v/>
      </c>
      <c r="AF143" s="49" t="str">
        <f t="shared" si="50"/>
        <v/>
      </c>
      <c r="AG143" t="str">
        <f t="shared" si="48"/>
        <v/>
      </c>
      <c r="AH143" s="85"/>
      <c r="AI143" s="49" t="str">
        <f t="shared" si="51"/>
        <v/>
      </c>
      <c r="AJ143" t="str">
        <f t="shared" si="49"/>
        <v/>
      </c>
      <c r="AK143" s="97">
        <f t="shared" si="43"/>
        <v>0</v>
      </c>
      <c r="AM143" s="98">
        <f t="shared" si="52"/>
        <v>4703451</v>
      </c>
      <c r="AO143" s="100" t="str">
        <f t="shared" si="53"/>
        <v/>
      </c>
      <c r="AP143" s="100" t="str">
        <f>IF(AO143=1,COUNTIF($AO$6:AO143,"=1"),"")</f>
        <v/>
      </c>
      <c r="AQ143" s="101" t="str">
        <f t="shared" si="54"/>
        <v/>
      </c>
    </row>
    <row r="144" spans="27:43" x14ac:dyDescent="0.2">
      <c r="AA144" s="49">
        <v>139</v>
      </c>
      <c r="AC144" s="49"/>
      <c r="AD144" t="str">
        <f>IF(AC144&lt;&gt;"",VLOOKUP(AC144,$P$5:W$120,8,0),"")</f>
        <v/>
      </c>
      <c r="AF144" s="49" t="str">
        <f t="shared" si="50"/>
        <v/>
      </c>
      <c r="AG144" t="str">
        <f t="shared" si="48"/>
        <v/>
      </c>
      <c r="AH144" s="85"/>
      <c r="AI144" s="49" t="str">
        <f t="shared" si="51"/>
        <v/>
      </c>
      <c r="AJ144" t="str">
        <f t="shared" si="49"/>
        <v/>
      </c>
      <c r="AK144" s="97">
        <f t="shared" si="43"/>
        <v>0</v>
      </c>
      <c r="AM144" s="98">
        <f t="shared" si="52"/>
        <v>4703451</v>
      </c>
      <c r="AO144" s="100" t="str">
        <f t="shared" si="53"/>
        <v/>
      </c>
      <c r="AP144" s="100" t="str">
        <f>IF(AO144=1,COUNTIF($AO$6:AO144,"=1"),"")</f>
        <v/>
      </c>
      <c r="AQ144" s="101" t="str">
        <f t="shared" si="54"/>
        <v/>
      </c>
    </row>
    <row r="145" spans="27:43" x14ac:dyDescent="0.2">
      <c r="AA145" s="49">
        <v>140</v>
      </c>
      <c r="AC145" s="49"/>
      <c r="AD145" t="str">
        <f>IF(AC145&lt;&gt;"",VLOOKUP(AC145,$P$5:W$120,8,0),"")</f>
        <v/>
      </c>
      <c r="AF145" s="49" t="str">
        <f t="shared" si="50"/>
        <v/>
      </c>
      <c r="AG145" t="str">
        <f t="shared" si="48"/>
        <v/>
      </c>
      <c r="AH145" s="85"/>
      <c r="AI145" s="49" t="str">
        <f t="shared" si="51"/>
        <v/>
      </c>
      <c r="AJ145" t="str">
        <f t="shared" si="49"/>
        <v/>
      </c>
      <c r="AK145" s="97">
        <f t="shared" si="43"/>
        <v>0</v>
      </c>
      <c r="AM145" s="98">
        <f t="shared" si="52"/>
        <v>4703451</v>
      </c>
      <c r="AO145" s="100" t="str">
        <f t="shared" si="53"/>
        <v/>
      </c>
      <c r="AP145" s="100" t="str">
        <f>IF(AO145=1,COUNTIF($AO$6:AO145,"=1"),"")</f>
        <v/>
      </c>
      <c r="AQ145" s="101" t="str">
        <f t="shared" si="54"/>
        <v/>
      </c>
    </row>
    <row r="146" spans="27:43" x14ac:dyDescent="0.2">
      <c r="AA146" s="49">
        <v>141</v>
      </c>
      <c r="AC146" s="49"/>
      <c r="AD146" t="str">
        <f>IF(AC146&lt;&gt;"",VLOOKUP(AC146,$P$5:W$120,8,0),"")</f>
        <v/>
      </c>
      <c r="AF146" s="49" t="str">
        <f t="shared" si="50"/>
        <v/>
      </c>
      <c r="AG146" t="str">
        <f t="shared" si="48"/>
        <v/>
      </c>
      <c r="AH146" s="85"/>
      <c r="AI146" s="49" t="str">
        <f t="shared" si="51"/>
        <v/>
      </c>
      <c r="AJ146" t="str">
        <f t="shared" si="49"/>
        <v/>
      </c>
      <c r="AK146" s="97">
        <f t="shared" si="43"/>
        <v>0</v>
      </c>
      <c r="AM146" s="98">
        <f t="shared" si="52"/>
        <v>4703451</v>
      </c>
      <c r="AO146" s="100" t="str">
        <f t="shared" si="53"/>
        <v/>
      </c>
      <c r="AP146" s="100" t="str">
        <f>IF(AO146=1,COUNTIF($AO$6:AO146,"=1"),"")</f>
        <v/>
      </c>
      <c r="AQ146" s="101" t="str">
        <f t="shared" si="54"/>
        <v/>
      </c>
    </row>
    <row r="147" spans="27:43" x14ac:dyDescent="0.2">
      <c r="AA147" s="49">
        <v>142</v>
      </c>
      <c r="AC147" s="49"/>
      <c r="AD147" t="str">
        <f>IF(AC147&lt;&gt;"",VLOOKUP(AC147,$P$5:W$120,8,0),"")</f>
        <v/>
      </c>
      <c r="AF147" s="49" t="str">
        <f t="shared" si="50"/>
        <v/>
      </c>
      <c r="AG147" t="str">
        <f t="shared" si="48"/>
        <v/>
      </c>
      <c r="AH147" s="85"/>
      <c r="AI147" s="49" t="str">
        <f t="shared" si="51"/>
        <v/>
      </c>
      <c r="AJ147" t="str">
        <f t="shared" si="49"/>
        <v/>
      </c>
      <c r="AK147" s="97">
        <f t="shared" si="43"/>
        <v>0</v>
      </c>
      <c r="AM147" s="98">
        <f t="shared" si="52"/>
        <v>4703451</v>
      </c>
      <c r="AO147" s="100" t="str">
        <f t="shared" si="53"/>
        <v/>
      </c>
      <c r="AP147" s="100" t="str">
        <f>IF(AO147=1,COUNTIF($AO$6:AO147,"=1"),"")</f>
        <v/>
      </c>
      <c r="AQ147" s="101" t="str">
        <f t="shared" si="54"/>
        <v/>
      </c>
    </row>
    <row r="148" spans="27:43" x14ac:dyDescent="0.2">
      <c r="AA148" s="49">
        <v>143</v>
      </c>
      <c r="AC148" s="49"/>
      <c r="AD148" t="str">
        <f>IF(AC148&lt;&gt;"",VLOOKUP(AC148,$P$5:W$120,8,0),"")</f>
        <v/>
      </c>
      <c r="AF148" s="49" t="str">
        <f t="shared" si="50"/>
        <v/>
      </c>
      <c r="AG148" t="str">
        <f t="shared" si="48"/>
        <v/>
      </c>
      <c r="AH148" s="85"/>
      <c r="AI148" s="49" t="str">
        <f t="shared" si="51"/>
        <v/>
      </c>
      <c r="AJ148" t="str">
        <f t="shared" si="49"/>
        <v/>
      </c>
      <c r="AK148" s="97">
        <f t="shared" si="43"/>
        <v>0</v>
      </c>
      <c r="AM148" s="98">
        <f t="shared" si="52"/>
        <v>4703451</v>
      </c>
      <c r="AO148" s="100" t="str">
        <f t="shared" si="53"/>
        <v/>
      </c>
      <c r="AP148" s="100" t="str">
        <f>IF(AO148=1,COUNTIF($AO$6:AO148,"=1"),"")</f>
        <v/>
      </c>
      <c r="AQ148" s="101" t="str">
        <f t="shared" si="54"/>
        <v/>
      </c>
    </row>
    <row r="149" spans="27:43" x14ac:dyDescent="0.2">
      <c r="AA149" s="49">
        <v>144</v>
      </c>
      <c r="AC149" s="49"/>
      <c r="AD149" t="str">
        <f>IF(AC149&lt;&gt;"",VLOOKUP(AC149,$P$5:W$120,8,0),"")</f>
        <v/>
      </c>
      <c r="AF149" s="49" t="str">
        <f t="shared" si="50"/>
        <v/>
      </c>
      <c r="AG149" t="str">
        <f t="shared" si="48"/>
        <v/>
      </c>
      <c r="AH149" s="85"/>
      <c r="AI149" s="49" t="str">
        <f t="shared" si="51"/>
        <v/>
      </c>
      <c r="AJ149" t="str">
        <f t="shared" si="49"/>
        <v/>
      </c>
      <c r="AK149" s="97">
        <f t="shared" si="43"/>
        <v>0</v>
      </c>
      <c r="AM149" s="98">
        <f t="shared" si="52"/>
        <v>4703451</v>
      </c>
      <c r="AO149" s="100" t="str">
        <f t="shared" si="53"/>
        <v/>
      </c>
      <c r="AP149" s="100" t="str">
        <f>IF(AO149=1,COUNTIF($AO$6:AO149,"=1"),"")</f>
        <v/>
      </c>
      <c r="AQ149" s="101" t="str">
        <f t="shared" si="54"/>
        <v/>
      </c>
    </row>
    <row r="150" spans="27:43" x14ac:dyDescent="0.2">
      <c r="AA150" s="49">
        <v>145</v>
      </c>
      <c r="AC150" s="49"/>
      <c r="AD150" t="str">
        <f>IF(AC150&lt;&gt;"",VLOOKUP(AC150,$P$5:W$120,8,0),"")</f>
        <v/>
      </c>
      <c r="AF150" s="49" t="str">
        <f t="shared" si="50"/>
        <v/>
      </c>
      <c r="AG150" t="str">
        <f t="shared" si="48"/>
        <v/>
      </c>
      <c r="AH150" s="85"/>
      <c r="AI150" s="49" t="str">
        <f t="shared" si="51"/>
        <v/>
      </c>
      <c r="AJ150" t="str">
        <f t="shared" si="49"/>
        <v/>
      </c>
      <c r="AK150" s="97">
        <f t="shared" si="43"/>
        <v>0</v>
      </c>
      <c r="AM150" s="98">
        <f t="shared" si="52"/>
        <v>4703451</v>
      </c>
      <c r="AO150" s="100" t="str">
        <f t="shared" si="53"/>
        <v/>
      </c>
      <c r="AP150" s="100" t="str">
        <f>IF(AO150=1,COUNTIF($AO$6:AO150,"=1"),"")</f>
        <v/>
      </c>
      <c r="AQ150" s="101" t="str">
        <f t="shared" si="54"/>
        <v/>
      </c>
    </row>
    <row r="151" spans="27:43" x14ac:dyDescent="0.2">
      <c r="AA151" s="49">
        <v>146</v>
      </c>
      <c r="AC151" s="49"/>
      <c r="AD151" t="str">
        <f>IF(AC151&lt;&gt;"",VLOOKUP(AC151,$P$5:W$120,8,0),"")</f>
        <v/>
      </c>
      <c r="AF151" s="49" t="str">
        <f t="shared" si="50"/>
        <v/>
      </c>
      <c r="AG151" t="str">
        <f t="shared" si="48"/>
        <v/>
      </c>
      <c r="AH151" s="85"/>
      <c r="AI151" s="49" t="str">
        <f t="shared" si="51"/>
        <v/>
      </c>
      <c r="AJ151" t="str">
        <f t="shared" si="49"/>
        <v/>
      </c>
      <c r="AK151" s="97">
        <f t="shared" si="43"/>
        <v>0</v>
      </c>
      <c r="AM151" s="98">
        <f t="shared" si="52"/>
        <v>4703451</v>
      </c>
      <c r="AO151" s="100" t="str">
        <f t="shared" si="53"/>
        <v/>
      </c>
      <c r="AP151" s="100" t="str">
        <f>IF(AO151=1,COUNTIF($AO$6:AO151,"=1"),"")</f>
        <v/>
      </c>
      <c r="AQ151" s="101" t="str">
        <f t="shared" si="54"/>
        <v/>
      </c>
    </row>
    <row r="152" spans="27:43" x14ac:dyDescent="0.2">
      <c r="AA152" s="49">
        <v>147</v>
      </c>
      <c r="AC152" s="49"/>
      <c r="AD152" t="str">
        <f>IF(AC152&lt;&gt;"",VLOOKUP(AC152,$P$5:W$120,8,0),"")</f>
        <v/>
      </c>
      <c r="AF152" s="49" t="str">
        <f t="shared" si="50"/>
        <v/>
      </c>
      <c r="AG152" t="str">
        <f t="shared" si="48"/>
        <v/>
      </c>
      <c r="AH152" s="85"/>
      <c r="AI152" s="49" t="str">
        <f t="shared" si="51"/>
        <v/>
      </c>
      <c r="AJ152" t="str">
        <f t="shared" si="49"/>
        <v/>
      </c>
      <c r="AK152" s="97">
        <f t="shared" si="43"/>
        <v>0</v>
      </c>
      <c r="AM152" s="98">
        <f t="shared" si="52"/>
        <v>4703451</v>
      </c>
      <c r="AO152" s="100" t="str">
        <f t="shared" si="53"/>
        <v/>
      </c>
      <c r="AP152" s="100" t="str">
        <f>IF(AO152=1,COUNTIF($AO$6:AO152,"=1"),"")</f>
        <v/>
      </c>
      <c r="AQ152" s="101" t="str">
        <f t="shared" si="54"/>
        <v/>
      </c>
    </row>
    <row r="153" spans="27:43" x14ac:dyDescent="0.2">
      <c r="AA153" s="49">
        <v>148</v>
      </c>
      <c r="AC153" s="49"/>
      <c r="AD153" t="str">
        <f>IF(AC153&lt;&gt;"",VLOOKUP(AC153,$P$5:W$120,8,0),"")</f>
        <v/>
      </c>
      <c r="AF153" s="49" t="str">
        <f t="shared" si="50"/>
        <v/>
      </c>
      <c r="AG153" t="str">
        <f t="shared" si="48"/>
        <v/>
      </c>
      <c r="AH153" s="85"/>
      <c r="AI153" s="49" t="str">
        <f t="shared" si="51"/>
        <v/>
      </c>
      <c r="AJ153" t="str">
        <f t="shared" si="49"/>
        <v/>
      </c>
      <c r="AK153" s="97">
        <f t="shared" si="43"/>
        <v>0</v>
      </c>
      <c r="AM153" s="98">
        <f t="shared" si="52"/>
        <v>4703451</v>
      </c>
      <c r="AO153" s="100" t="str">
        <f t="shared" si="53"/>
        <v/>
      </c>
      <c r="AP153" s="100" t="str">
        <f>IF(AO153=1,COUNTIF($AO$6:AO153,"=1"),"")</f>
        <v/>
      </c>
      <c r="AQ153" s="101" t="str">
        <f t="shared" si="54"/>
        <v/>
      </c>
    </row>
    <row r="154" spans="27:43" x14ac:dyDescent="0.2">
      <c r="AA154" s="49">
        <v>149</v>
      </c>
      <c r="AC154" s="49"/>
      <c r="AD154" t="str">
        <f>IF(AC154&lt;&gt;"",VLOOKUP(AC154,$P$5:W$120,8,0),"")</f>
        <v/>
      </c>
      <c r="AF154" s="49" t="str">
        <f t="shared" si="50"/>
        <v/>
      </c>
      <c r="AG154" t="str">
        <f t="shared" si="48"/>
        <v/>
      </c>
      <c r="AH154" s="85"/>
      <c r="AI154" s="49" t="str">
        <f t="shared" si="51"/>
        <v/>
      </c>
      <c r="AJ154" t="str">
        <f t="shared" si="49"/>
        <v/>
      </c>
      <c r="AK154" s="97">
        <f t="shared" si="43"/>
        <v>0</v>
      </c>
      <c r="AM154" s="98">
        <f t="shared" si="52"/>
        <v>4703451</v>
      </c>
      <c r="AO154" s="100" t="str">
        <f t="shared" si="53"/>
        <v/>
      </c>
      <c r="AP154" s="100" t="str">
        <f>IF(AO154=1,COUNTIF($AO$6:AO154,"=1"),"")</f>
        <v/>
      </c>
      <c r="AQ154" s="101" t="str">
        <f t="shared" si="54"/>
        <v/>
      </c>
    </row>
    <row r="155" spans="27:43" x14ac:dyDescent="0.2">
      <c r="AA155" s="49">
        <v>150</v>
      </c>
      <c r="AC155" s="49"/>
      <c r="AD155" t="str">
        <f>IF(AC155&lt;&gt;"",VLOOKUP(AC155,$P$5:W$120,8,0),"")</f>
        <v/>
      </c>
      <c r="AF155" s="49" t="str">
        <f t="shared" si="50"/>
        <v/>
      </c>
      <c r="AG155" t="str">
        <f t="shared" si="48"/>
        <v/>
      </c>
      <c r="AH155" s="85"/>
      <c r="AI155" s="49" t="str">
        <f t="shared" si="51"/>
        <v/>
      </c>
      <c r="AJ155" t="str">
        <f t="shared" si="49"/>
        <v/>
      </c>
      <c r="AK155" s="97">
        <f t="shared" ref="AK155:AK218" si="55">AH155</f>
        <v>0</v>
      </c>
      <c r="AM155" s="98">
        <f t="shared" si="52"/>
        <v>4703451</v>
      </c>
      <c r="AO155" s="100" t="str">
        <f t="shared" si="53"/>
        <v/>
      </c>
      <c r="AP155" s="100" t="str">
        <f>IF(AO155=1,COUNTIF($AO$6:AO155,"=1"),"")</f>
        <v/>
      </c>
      <c r="AQ155" s="101" t="str">
        <f t="shared" si="54"/>
        <v/>
      </c>
    </row>
    <row r="156" spans="27:43" x14ac:dyDescent="0.2">
      <c r="AA156" s="49">
        <v>151</v>
      </c>
      <c r="AC156" s="49"/>
      <c r="AD156" t="str">
        <f>IF(AC156&lt;&gt;"",VLOOKUP(AC156,$P$5:W$120,8,0),"")</f>
        <v/>
      </c>
      <c r="AF156" s="49" t="str">
        <f t="shared" si="50"/>
        <v/>
      </c>
      <c r="AG156" t="str">
        <f t="shared" si="48"/>
        <v/>
      </c>
      <c r="AH156" s="85"/>
      <c r="AI156" s="49" t="str">
        <f t="shared" si="51"/>
        <v/>
      </c>
      <c r="AJ156" t="str">
        <f t="shared" si="49"/>
        <v/>
      </c>
      <c r="AK156" s="97">
        <f t="shared" si="55"/>
        <v>0</v>
      </c>
      <c r="AM156" s="98">
        <f t="shared" si="52"/>
        <v>4703451</v>
      </c>
      <c r="AO156" s="100" t="str">
        <f t="shared" si="53"/>
        <v/>
      </c>
      <c r="AP156" s="100" t="str">
        <f>IF(AO156=1,COUNTIF($AO$6:AO156,"=1"),"")</f>
        <v/>
      </c>
      <c r="AQ156" s="101" t="str">
        <f t="shared" si="54"/>
        <v/>
      </c>
    </row>
    <row r="157" spans="27:43" x14ac:dyDescent="0.2">
      <c r="AA157" s="49">
        <v>152</v>
      </c>
      <c r="AC157" s="49"/>
      <c r="AD157" t="str">
        <f>IF(AC157&lt;&gt;"",VLOOKUP(AC157,$P$5:W$120,8,0),"")</f>
        <v/>
      </c>
      <c r="AF157" s="49" t="str">
        <f t="shared" si="50"/>
        <v/>
      </c>
      <c r="AG157" t="str">
        <f t="shared" si="48"/>
        <v/>
      </c>
      <c r="AH157" s="85"/>
      <c r="AI157" s="49" t="str">
        <f t="shared" si="51"/>
        <v/>
      </c>
      <c r="AJ157" t="str">
        <f t="shared" si="49"/>
        <v/>
      </c>
      <c r="AK157" s="97">
        <f t="shared" si="55"/>
        <v>0</v>
      </c>
      <c r="AM157" s="98">
        <f t="shared" si="52"/>
        <v>4703451</v>
      </c>
      <c r="AO157" s="100" t="str">
        <f t="shared" si="53"/>
        <v/>
      </c>
      <c r="AP157" s="100" t="str">
        <f>IF(AO157=1,COUNTIF($AO$6:AO157,"=1"),"")</f>
        <v/>
      </c>
      <c r="AQ157" s="101" t="str">
        <f t="shared" si="54"/>
        <v/>
      </c>
    </row>
    <row r="158" spans="27:43" x14ac:dyDescent="0.2">
      <c r="AA158" s="49">
        <v>153</v>
      </c>
      <c r="AC158" s="49"/>
      <c r="AD158" t="str">
        <f>IF(AC158&lt;&gt;"",VLOOKUP(AC158,$P$5:W$120,8,0),"")</f>
        <v/>
      </c>
      <c r="AF158" s="49" t="str">
        <f t="shared" si="50"/>
        <v/>
      </c>
      <c r="AG158" t="str">
        <f t="shared" si="48"/>
        <v/>
      </c>
      <c r="AH158" s="85"/>
      <c r="AI158" s="49" t="str">
        <f t="shared" si="51"/>
        <v/>
      </c>
      <c r="AJ158" t="str">
        <f t="shared" si="49"/>
        <v/>
      </c>
      <c r="AK158" s="97">
        <f t="shared" si="55"/>
        <v>0</v>
      </c>
      <c r="AM158" s="98">
        <f t="shared" si="52"/>
        <v>4703451</v>
      </c>
      <c r="AO158" s="100" t="str">
        <f t="shared" si="53"/>
        <v/>
      </c>
      <c r="AP158" s="100" t="str">
        <f>IF(AO158=1,COUNTIF($AO$6:AO158,"=1"),"")</f>
        <v/>
      </c>
      <c r="AQ158" s="101" t="str">
        <f t="shared" si="54"/>
        <v/>
      </c>
    </row>
    <row r="159" spans="27:43" x14ac:dyDescent="0.2">
      <c r="AA159" s="49">
        <v>154</v>
      </c>
      <c r="AC159" s="49"/>
      <c r="AD159" t="str">
        <f>IF(AC159&lt;&gt;"",VLOOKUP(AC159,$P$5:W$120,8,0),"")</f>
        <v/>
      </c>
      <c r="AF159" s="49" t="str">
        <f t="shared" si="50"/>
        <v/>
      </c>
      <c r="AG159" t="str">
        <f t="shared" si="48"/>
        <v/>
      </c>
      <c r="AH159" s="85"/>
      <c r="AI159" s="49" t="str">
        <f t="shared" si="51"/>
        <v/>
      </c>
      <c r="AJ159" t="str">
        <f t="shared" si="49"/>
        <v/>
      </c>
      <c r="AK159" s="97">
        <f t="shared" si="55"/>
        <v>0</v>
      </c>
      <c r="AM159" s="98">
        <f t="shared" si="52"/>
        <v>4703451</v>
      </c>
      <c r="AO159" s="100" t="str">
        <f t="shared" si="53"/>
        <v/>
      </c>
      <c r="AP159" s="100" t="str">
        <f>IF(AO159=1,COUNTIF($AO$6:AO159,"=1"),"")</f>
        <v/>
      </c>
      <c r="AQ159" s="101" t="str">
        <f t="shared" si="54"/>
        <v/>
      </c>
    </row>
    <row r="160" spans="27:43" x14ac:dyDescent="0.2">
      <c r="AA160" s="49">
        <v>155</v>
      </c>
      <c r="AC160" s="49"/>
      <c r="AD160" t="str">
        <f>IF(AC160&lt;&gt;"",VLOOKUP(AC160,$P$5:W$120,8,0),"")</f>
        <v/>
      </c>
      <c r="AF160" s="49" t="str">
        <f t="shared" si="50"/>
        <v/>
      </c>
      <c r="AG160" t="str">
        <f t="shared" si="48"/>
        <v/>
      </c>
      <c r="AH160" s="85"/>
      <c r="AI160" s="49" t="str">
        <f t="shared" si="51"/>
        <v/>
      </c>
      <c r="AJ160" t="str">
        <f t="shared" si="49"/>
        <v/>
      </c>
      <c r="AK160" s="97">
        <f t="shared" si="55"/>
        <v>0</v>
      </c>
      <c r="AM160" s="98">
        <f t="shared" si="52"/>
        <v>4703451</v>
      </c>
      <c r="AO160" s="100" t="str">
        <f t="shared" si="53"/>
        <v/>
      </c>
      <c r="AP160" s="100" t="str">
        <f>IF(AO160=1,COUNTIF($AO$6:AO160,"=1"),"")</f>
        <v/>
      </c>
      <c r="AQ160" s="101" t="str">
        <f t="shared" si="54"/>
        <v/>
      </c>
    </row>
    <row r="161" spans="27:43" x14ac:dyDescent="0.2">
      <c r="AA161" s="49">
        <v>156</v>
      </c>
      <c r="AC161" s="49"/>
      <c r="AD161" t="str">
        <f>IF(AC161&lt;&gt;"",VLOOKUP(AC161,$P$5:W$120,8,0),"")</f>
        <v/>
      </c>
      <c r="AF161" s="49" t="str">
        <f t="shared" si="50"/>
        <v/>
      </c>
      <c r="AG161" t="str">
        <f t="shared" si="48"/>
        <v/>
      </c>
      <c r="AH161" s="85"/>
      <c r="AI161" s="49" t="str">
        <f t="shared" si="51"/>
        <v/>
      </c>
      <c r="AJ161" t="str">
        <f t="shared" si="49"/>
        <v/>
      </c>
      <c r="AK161" s="97">
        <f t="shared" si="55"/>
        <v>0</v>
      </c>
      <c r="AM161" s="98">
        <f t="shared" si="52"/>
        <v>4703451</v>
      </c>
      <c r="AO161" s="100" t="str">
        <f t="shared" si="53"/>
        <v/>
      </c>
      <c r="AP161" s="100" t="str">
        <f>IF(AO161=1,COUNTIF($AO$6:AO161,"=1"),"")</f>
        <v/>
      </c>
      <c r="AQ161" s="101" t="str">
        <f t="shared" si="54"/>
        <v/>
      </c>
    </row>
    <row r="162" spans="27:43" x14ac:dyDescent="0.2">
      <c r="AA162" s="49">
        <v>157</v>
      </c>
      <c r="AC162" s="49"/>
      <c r="AD162" t="str">
        <f>IF(AC162&lt;&gt;"",VLOOKUP(AC162,$P$5:W$120,8,0),"")</f>
        <v/>
      </c>
      <c r="AF162" s="49" t="str">
        <f t="shared" si="50"/>
        <v/>
      </c>
      <c r="AG162" t="str">
        <f t="shared" si="48"/>
        <v/>
      </c>
      <c r="AH162" s="85"/>
      <c r="AI162" s="49" t="str">
        <f t="shared" si="51"/>
        <v/>
      </c>
      <c r="AJ162" t="str">
        <f t="shared" si="49"/>
        <v/>
      </c>
      <c r="AK162" s="97">
        <f t="shared" si="55"/>
        <v>0</v>
      </c>
      <c r="AM162" s="98">
        <f t="shared" si="52"/>
        <v>4703451</v>
      </c>
      <c r="AO162" s="100" t="str">
        <f t="shared" si="53"/>
        <v/>
      </c>
      <c r="AP162" s="100" t="str">
        <f>IF(AO162=1,COUNTIF($AO$6:AO162,"=1"),"")</f>
        <v/>
      </c>
      <c r="AQ162" s="101" t="str">
        <f t="shared" si="54"/>
        <v/>
      </c>
    </row>
    <row r="163" spans="27:43" x14ac:dyDescent="0.2">
      <c r="AA163" s="49">
        <v>158</v>
      </c>
      <c r="AC163" s="49"/>
      <c r="AD163" t="str">
        <f>IF(AC163&lt;&gt;"",VLOOKUP(AC163,$P$5:W$120,8,0),"")</f>
        <v/>
      </c>
      <c r="AF163" s="49" t="str">
        <f t="shared" si="50"/>
        <v/>
      </c>
      <c r="AG163" t="str">
        <f t="shared" si="48"/>
        <v/>
      </c>
      <c r="AH163" s="85"/>
      <c r="AI163" s="49" t="str">
        <f t="shared" si="51"/>
        <v/>
      </c>
      <c r="AJ163" t="str">
        <f t="shared" si="49"/>
        <v/>
      </c>
      <c r="AK163" s="97">
        <f t="shared" si="55"/>
        <v>0</v>
      </c>
      <c r="AM163" s="98">
        <f t="shared" si="52"/>
        <v>4703451</v>
      </c>
      <c r="AO163" s="100" t="str">
        <f t="shared" si="53"/>
        <v/>
      </c>
      <c r="AP163" s="100" t="str">
        <f>IF(AO163=1,COUNTIF($AO$6:AO163,"=1"),"")</f>
        <v/>
      </c>
      <c r="AQ163" s="101" t="str">
        <f t="shared" si="54"/>
        <v/>
      </c>
    </row>
    <row r="164" spans="27:43" x14ac:dyDescent="0.2">
      <c r="AA164" s="49">
        <v>159</v>
      </c>
      <c r="AC164" s="49"/>
      <c r="AD164" t="str">
        <f>IF(AC164&lt;&gt;"",VLOOKUP(AC164,$P$5:W$120,8,0),"")</f>
        <v/>
      </c>
      <c r="AF164" s="49" t="str">
        <f t="shared" si="50"/>
        <v/>
      </c>
      <c r="AG164" t="str">
        <f t="shared" si="48"/>
        <v/>
      </c>
      <c r="AH164" s="85"/>
      <c r="AI164" s="49" t="str">
        <f t="shared" si="51"/>
        <v/>
      </c>
      <c r="AJ164" t="str">
        <f t="shared" si="49"/>
        <v/>
      </c>
      <c r="AK164" s="97">
        <f t="shared" si="55"/>
        <v>0</v>
      </c>
      <c r="AM164" s="98">
        <f t="shared" si="52"/>
        <v>4703451</v>
      </c>
      <c r="AO164" s="100" t="str">
        <f t="shared" si="53"/>
        <v/>
      </c>
      <c r="AP164" s="100" t="str">
        <f>IF(AO164=1,COUNTIF($AO$6:AO164,"=1"),"")</f>
        <v/>
      </c>
      <c r="AQ164" s="101" t="str">
        <f t="shared" si="54"/>
        <v/>
      </c>
    </row>
    <row r="165" spans="27:43" x14ac:dyDescent="0.2">
      <c r="AA165" s="49">
        <v>160</v>
      </c>
      <c r="AC165" s="49"/>
      <c r="AD165" t="str">
        <f>IF(AC165&lt;&gt;"",VLOOKUP(AC165,$P$5:W$120,8,0),"")</f>
        <v/>
      </c>
      <c r="AF165" s="49" t="str">
        <f t="shared" si="50"/>
        <v/>
      </c>
      <c r="AG165" t="str">
        <f t="shared" si="48"/>
        <v/>
      </c>
      <c r="AH165" s="85"/>
      <c r="AI165" s="49" t="str">
        <f t="shared" si="51"/>
        <v/>
      </c>
      <c r="AJ165" t="str">
        <f t="shared" si="49"/>
        <v/>
      </c>
      <c r="AK165" s="97">
        <f t="shared" si="55"/>
        <v>0</v>
      </c>
      <c r="AM165" s="98">
        <f t="shared" si="52"/>
        <v>4703451</v>
      </c>
      <c r="AO165" s="100" t="str">
        <f t="shared" si="53"/>
        <v/>
      </c>
      <c r="AP165" s="100" t="str">
        <f>IF(AO165=1,COUNTIF($AO$6:AO165,"=1"),"")</f>
        <v/>
      </c>
      <c r="AQ165" s="101" t="str">
        <f t="shared" si="54"/>
        <v/>
      </c>
    </row>
    <row r="166" spans="27:43" x14ac:dyDescent="0.2">
      <c r="AA166" s="49">
        <v>161</v>
      </c>
      <c r="AC166" s="49"/>
      <c r="AD166" t="str">
        <f>IF(AC166&lt;&gt;"",VLOOKUP(AC166,$P$5:W$120,8,0),"")</f>
        <v/>
      </c>
      <c r="AF166" s="49" t="str">
        <f t="shared" si="50"/>
        <v/>
      </c>
      <c r="AG166" t="str">
        <f t="shared" si="48"/>
        <v/>
      </c>
      <c r="AH166" s="85"/>
      <c r="AI166" s="49" t="str">
        <f t="shared" si="51"/>
        <v/>
      </c>
      <c r="AJ166" t="str">
        <f t="shared" si="49"/>
        <v/>
      </c>
      <c r="AK166" s="97">
        <f t="shared" si="55"/>
        <v>0</v>
      </c>
      <c r="AM166" s="98">
        <f t="shared" si="52"/>
        <v>4703451</v>
      </c>
      <c r="AO166" s="100" t="str">
        <f t="shared" si="53"/>
        <v/>
      </c>
      <c r="AP166" s="100" t="str">
        <f>IF(AO166=1,COUNTIF($AO$6:AO166,"=1"),"")</f>
        <v/>
      </c>
      <c r="AQ166" s="101" t="str">
        <f t="shared" si="54"/>
        <v/>
      </c>
    </row>
    <row r="167" spans="27:43" x14ac:dyDescent="0.2">
      <c r="AA167" s="49">
        <v>162</v>
      </c>
      <c r="AC167" s="49"/>
      <c r="AD167" t="str">
        <f>IF(AC167&lt;&gt;"",VLOOKUP(AC167,$P$5:W$120,8,0),"")</f>
        <v/>
      </c>
      <c r="AF167" s="49" t="str">
        <f t="shared" si="50"/>
        <v/>
      </c>
      <c r="AG167" t="str">
        <f t="shared" si="48"/>
        <v/>
      </c>
      <c r="AH167" s="85"/>
      <c r="AI167" s="49" t="str">
        <f t="shared" si="51"/>
        <v/>
      </c>
      <c r="AJ167" t="str">
        <f t="shared" si="49"/>
        <v/>
      </c>
      <c r="AK167" s="97">
        <f t="shared" si="55"/>
        <v>0</v>
      </c>
      <c r="AM167" s="98">
        <f t="shared" si="52"/>
        <v>4703451</v>
      </c>
      <c r="AO167" s="100" t="str">
        <f t="shared" si="53"/>
        <v/>
      </c>
      <c r="AP167" s="100" t="str">
        <f>IF(AO167=1,COUNTIF($AO$6:AO167,"=1"),"")</f>
        <v/>
      </c>
      <c r="AQ167" s="101" t="str">
        <f t="shared" si="54"/>
        <v/>
      </c>
    </row>
    <row r="168" spans="27:43" x14ac:dyDescent="0.2">
      <c r="AA168" s="49">
        <v>163</v>
      </c>
      <c r="AC168" s="49"/>
      <c r="AD168" t="str">
        <f>IF(AC168&lt;&gt;"",VLOOKUP(AC168,$P$5:W$120,8,0),"")</f>
        <v/>
      </c>
      <c r="AF168" s="49" t="str">
        <f t="shared" si="50"/>
        <v/>
      </c>
      <c r="AG168" t="str">
        <f t="shared" si="48"/>
        <v/>
      </c>
      <c r="AH168" s="85"/>
      <c r="AI168" s="49" t="str">
        <f t="shared" si="51"/>
        <v/>
      </c>
      <c r="AJ168" t="str">
        <f t="shared" si="49"/>
        <v/>
      </c>
      <c r="AK168" s="97">
        <f t="shared" si="55"/>
        <v>0</v>
      </c>
      <c r="AM168" s="98">
        <f t="shared" si="52"/>
        <v>4703451</v>
      </c>
      <c r="AO168" s="100" t="str">
        <f t="shared" si="53"/>
        <v/>
      </c>
      <c r="AP168" s="100" t="str">
        <f>IF(AO168=1,COUNTIF($AO$6:AO168,"=1"),"")</f>
        <v/>
      </c>
      <c r="AQ168" s="101" t="str">
        <f t="shared" si="54"/>
        <v/>
      </c>
    </row>
    <row r="169" spans="27:43" x14ac:dyDescent="0.2">
      <c r="AA169" s="49">
        <v>164</v>
      </c>
      <c r="AC169" s="49"/>
      <c r="AD169" t="str">
        <f>IF(AC169&lt;&gt;"",VLOOKUP(AC169,$P$5:W$120,8,0),"")</f>
        <v/>
      </c>
      <c r="AF169" s="49" t="str">
        <f t="shared" si="50"/>
        <v/>
      </c>
      <c r="AG169" t="str">
        <f t="shared" si="48"/>
        <v/>
      </c>
      <c r="AH169" s="85"/>
      <c r="AI169" s="49" t="str">
        <f t="shared" si="51"/>
        <v/>
      </c>
      <c r="AJ169" t="str">
        <f t="shared" si="49"/>
        <v/>
      </c>
      <c r="AK169" s="97">
        <f t="shared" si="55"/>
        <v>0</v>
      </c>
      <c r="AM169" s="98">
        <f t="shared" si="52"/>
        <v>4703451</v>
      </c>
      <c r="AO169" s="100" t="str">
        <f t="shared" si="53"/>
        <v/>
      </c>
      <c r="AP169" s="100" t="str">
        <f>IF(AO169=1,COUNTIF($AO$6:AO169,"=1"),"")</f>
        <v/>
      </c>
      <c r="AQ169" s="101" t="str">
        <f t="shared" si="54"/>
        <v/>
      </c>
    </row>
    <row r="170" spans="27:43" x14ac:dyDescent="0.2">
      <c r="AA170" s="49">
        <v>165</v>
      </c>
      <c r="AC170" s="49"/>
      <c r="AD170" t="str">
        <f>IF(AC170&lt;&gt;"",VLOOKUP(AC170,$P$5:W$120,8,0),"")</f>
        <v/>
      </c>
      <c r="AF170" s="49" t="str">
        <f t="shared" si="50"/>
        <v/>
      </c>
      <c r="AG170" t="str">
        <f t="shared" si="48"/>
        <v/>
      </c>
      <c r="AH170" s="85"/>
      <c r="AI170" s="49" t="str">
        <f t="shared" si="51"/>
        <v/>
      </c>
      <c r="AJ170" t="str">
        <f t="shared" si="49"/>
        <v/>
      </c>
      <c r="AK170" s="97">
        <f t="shared" si="55"/>
        <v>0</v>
      </c>
      <c r="AM170" s="98">
        <f t="shared" si="52"/>
        <v>4703451</v>
      </c>
      <c r="AO170" s="100" t="str">
        <f t="shared" si="53"/>
        <v/>
      </c>
      <c r="AP170" s="100" t="str">
        <f>IF(AO170=1,COUNTIF($AO$6:AO170,"=1"),"")</f>
        <v/>
      </c>
      <c r="AQ170" s="101" t="str">
        <f t="shared" si="54"/>
        <v/>
      </c>
    </row>
    <row r="171" spans="27:43" x14ac:dyDescent="0.2">
      <c r="AA171" s="49">
        <v>166</v>
      </c>
      <c r="AC171" s="49"/>
      <c r="AD171" t="str">
        <f>IF(AC171&lt;&gt;"",VLOOKUP(AC171,$P$5:W$120,8,0),"")</f>
        <v/>
      </c>
      <c r="AF171" s="49" t="str">
        <f t="shared" si="50"/>
        <v/>
      </c>
      <c r="AG171" t="str">
        <f t="shared" si="48"/>
        <v/>
      </c>
      <c r="AH171" s="85"/>
      <c r="AI171" s="49" t="str">
        <f t="shared" si="51"/>
        <v/>
      </c>
      <c r="AJ171" t="str">
        <f t="shared" si="49"/>
        <v/>
      </c>
      <c r="AK171" s="97">
        <f t="shared" si="55"/>
        <v>0</v>
      </c>
      <c r="AM171" s="98">
        <f t="shared" si="52"/>
        <v>4703451</v>
      </c>
      <c r="AO171" s="100" t="str">
        <f t="shared" si="53"/>
        <v/>
      </c>
      <c r="AP171" s="100" t="str">
        <f>IF(AO171=1,COUNTIF($AO$6:AO171,"=1"),"")</f>
        <v/>
      </c>
      <c r="AQ171" s="101" t="str">
        <f t="shared" si="54"/>
        <v/>
      </c>
    </row>
    <row r="172" spans="27:43" x14ac:dyDescent="0.2">
      <c r="AA172" s="49">
        <v>167</v>
      </c>
      <c r="AC172" s="49"/>
      <c r="AD172" t="str">
        <f>IF(AC172&lt;&gt;"",VLOOKUP(AC172,$P$5:W$120,8,0),"")</f>
        <v/>
      </c>
      <c r="AF172" s="49" t="str">
        <f t="shared" si="50"/>
        <v/>
      </c>
      <c r="AG172" t="str">
        <f t="shared" si="48"/>
        <v/>
      </c>
      <c r="AH172" s="85"/>
      <c r="AI172" s="49" t="str">
        <f t="shared" si="51"/>
        <v/>
      </c>
      <c r="AJ172" t="str">
        <f t="shared" si="49"/>
        <v/>
      </c>
      <c r="AK172" s="97">
        <f t="shared" si="55"/>
        <v>0</v>
      </c>
      <c r="AM172" s="98">
        <f t="shared" si="52"/>
        <v>4703451</v>
      </c>
      <c r="AO172" s="100" t="str">
        <f t="shared" si="53"/>
        <v/>
      </c>
      <c r="AP172" s="100" t="str">
        <f>IF(AO172=1,COUNTIF($AO$6:AO172,"=1"),"")</f>
        <v/>
      </c>
      <c r="AQ172" s="101" t="str">
        <f t="shared" si="54"/>
        <v/>
      </c>
    </row>
    <row r="173" spans="27:43" x14ac:dyDescent="0.2">
      <c r="AA173" s="49">
        <v>168</v>
      </c>
      <c r="AC173" s="49"/>
      <c r="AD173" t="str">
        <f>IF(AC173&lt;&gt;"",VLOOKUP(AC173,$P$5:W$120,8,0),"")</f>
        <v/>
      </c>
      <c r="AF173" s="49" t="str">
        <f t="shared" si="50"/>
        <v/>
      </c>
      <c r="AG173" t="str">
        <f t="shared" si="48"/>
        <v/>
      </c>
      <c r="AH173" s="85"/>
      <c r="AI173" s="49" t="str">
        <f t="shared" si="51"/>
        <v/>
      </c>
      <c r="AJ173" t="str">
        <f t="shared" si="49"/>
        <v/>
      </c>
      <c r="AK173" s="97">
        <f t="shared" si="55"/>
        <v>0</v>
      </c>
      <c r="AM173" s="98">
        <f t="shared" si="52"/>
        <v>4703451</v>
      </c>
      <c r="AO173" s="100" t="str">
        <f t="shared" si="53"/>
        <v/>
      </c>
      <c r="AP173" s="100" t="str">
        <f>IF(AO173=1,COUNTIF($AO$6:AO173,"=1"),"")</f>
        <v/>
      </c>
      <c r="AQ173" s="101" t="str">
        <f t="shared" si="54"/>
        <v/>
      </c>
    </row>
    <row r="174" spans="27:43" x14ac:dyDescent="0.2">
      <c r="AA174" s="49">
        <v>169</v>
      </c>
      <c r="AC174" s="49"/>
      <c r="AD174" t="str">
        <f>IF(AC174&lt;&gt;"",VLOOKUP(AC174,$P$5:W$120,8,0),"")</f>
        <v/>
      </c>
      <c r="AF174" s="49" t="str">
        <f t="shared" si="50"/>
        <v/>
      </c>
      <c r="AG174" t="str">
        <f t="shared" si="48"/>
        <v/>
      </c>
      <c r="AH174" s="85"/>
      <c r="AI174" s="49" t="str">
        <f t="shared" si="51"/>
        <v/>
      </c>
      <c r="AJ174" t="str">
        <f t="shared" si="49"/>
        <v/>
      </c>
      <c r="AK174" s="97">
        <f t="shared" si="55"/>
        <v>0</v>
      </c>
      <c r="AM174" s="98">
        <f t="shared" si="52"/>
        <v>4703451</v>
      </c>
      <c r="AO174" s="100" t="str">
        <f t="shared" si="53"/>
        <v/>
      </c>
      <c r="AP174" s="100" t="str">
        <f>IF(AO174=1,COUNTIF($AO$6:AO174,"=1"),"")</f>
        <v/>
      </c>
      <c r="AQ174" s="101" t="str">
        <f t="shared" si="54"/>
        <v/>
      </c>
    </row>
    <row r="175" spans="27:43" x14ac:dyDescent="0.2">
      <c r="AA175" s="49">
        <v>170</v>
      </c>
      <c r="AC175" s="49"/>
      <c r="AD175" t="str">
        <f>IF(AC175&lt;&gt;"",VLOOKUP(AC175,$P$5:W$120,8,0),"")</f>
        <v/>
      </c>
      <c r="AF175" s="49" t="str">
        <f t="shared" si="50"/>
        <v/>
      </c>
      <c r="AG175" t="str">
        <f t="shared" si="48"/>
        <v/>
      </c>
      <c r="AH175" s="85"/>
      <c r="AI175" s="49" t="str">
        <f t="shared" si="51"/>
        <v/>
      </c>
      <c r="AJ175" t="str">
        <f t="shared" si="49"/>
        <v/>
      </c>
      <c r="AK175" s="97">
        <f t="shared" si="55"/>
        <v>0</v>
      </c>
      <c r="AM175" s="98">
        <f t="shared" si="52"/>
        <v>4703451</v>
      </c>
      <c r="AO175" s="100" t="str">
        <f t="shared" si="53"/>
        <v/>
      </c>
      <c r="AP175" s="100" t="str">
        <f>IF(AO175=1,COUNTIF($AO$6:AO175,"=1"),"")</f>
        <v/>
      </c>
      <c r="AQ175" s="101" t="str">
        <f t="shared" si="54"/>
        <v/>
      </c>
    </row>
    <row r="176" spans="27:43" x14ac:dyDescent="0.2">
      <c r="AA176" s="49">
        <v>171</v>
      </c>
      <c r="AC176" s="49"/>
      <c r="AD176" t="str">
        <f>IF(AC176&lt;&gt;"",VLOOKUP(AC176,$P$5:W$120,8,0),"")</f>
        <v/>
      </c>
      <c r="AF176" s="49" t="str">
        <f t="shared" si="50"/>
        <v/>
      </c>
      <c r="AG176" t="str">
        <f t="shared" si="48"/>
        <v/>
      </c>
      <c r="AH176" s="85"/>
      <c r="AI176" s="49" t="str">
        <f t="shared" si="51"/>
        <v/>
      </c>
      <c r="AJ176" t="str">
        <f t="shared" si="49"/>
        <v/>
      </c>
      <c r="AK176" s="97">
        <f t="shared" si="55"/>
        <v>0</v>
      </c>
      <c r="AM176" s="98">
        <f t="shared" si="52"/>
        <v>4703451</v>
      </c>
      <c r="AO176" s="100" t="str">
        <f t="shared" si="53"/>
        <v/>
      </c>
      <c r="AP176" s="100" t="str">
        <f>IF(AO176=1,COUNTIF($AO$6:AO176,"=1"),"")</f>
        <v/>
      </c>
      <c r="AQ176" s="101" t="str">
        <f t="shared" si="54"/>
        <v/>
      </c>
    </row>
    <row r="177" spans="27:43" x14ac:dyDescent="0.2">
      <c r="AA177" s="49">
        <v>172</v>
      </c>
      <c r="AC177" s="49"/>
      <c r="AD177" t="str">
        <f>IF(AC177&lt;&gt;"",VLOOKUP(AC177,$P$5:W$120,8,0),"")</f>
        <v/>
      </c>
      <c r="AF177" s="49" t="str">
        <f t="shared" si="50"/>
        <v/>
      </c>
      <c r="AG177" t="str">
        <f t="shared" si="48"/>
        <v/>
      </c>
      <c r="AH177" s="85"/>
      <c r="AI177" s="49" t="str">
        <f t="shared" si="51"/>
        <v/>
      </c>
      <c r="AJ177" t="str">
        <f t="shared" si="49"/>
        <v/>
      </c>
      <c r="AK177" s="97">
        <f t="shared" si="55"/>
        <v>0</v>
      </c>
      <c r="AM177" s="98">
        <f t="shared" si="52"/>
        <v>4703451</v>
      </c>
      <c r="AO177" s="100" t="str">
        <f t="shared" si="53"/>
        <v/>
      </c>
      <c r="AP177" s="100" t="str">
        <f>IF(AO177=1,COUNTIF($AO$6:AO177,"=1"),"")</f>
        <v/>
      </c>
      <c r="AQ177" s="101" t="str">
        <f t="shared" si="54"/>
        <v/>
      </c>
    </row>
    <row r="178" spans="27:43" x14ac:dyDescent="0.2">
      <c r="AA178" s="49">
        <v>173</v>
      </c>
      <c r="AC178" s="49"/>
      <c r="AD178" t="str">
        <f>IF(AC178&lt;&gt;"",VLOOKUP(AC178,$P$5:W$120,8,0),"")</f>
        <v/>
      </c>
      <c r="AF178" s="49" t="str">
        <f t="shared" si="50"/>
        <v/>
      </c>
      <c r="AG178" t="str">
        <f t="shared" si="48"/>
        <v/>
      </c>
      <c r="AH178" s="85"/>
      <c r="AI178" s="49" t="str">
        <f t="shared" si="51"/>
        <v/>
      </c>
      <c r="AJ178" t="str">
        <f t="shared" si="49"/>
        <v/>
      </c>
      <c r="AK178" s="97">
        <f t="shared" si="55"/>
        <v>0</v>
      </c>
      <c r="AM178" s="98">
        <f t="shared" si="52"/>
        <v>4703451</v>
      </c>
      <c r="AO178" s="100" t="str">
        <f t="shared" si="53"/>
        <v/>
      </c>
      <c r="AP178" s="100" t="str">
        <f>IF(AO178=1,COUNTIF($AO$6:AO178,"=1"),"")</f>
        <v/>
      </c>
      <c r="AQ178" s="101" t="str">
        <f t="shared" si="54"/>
        <v/>
      </c>
    </row>
    <row r="179" spans="27:43" x14ac:dyDescent="0.2">
      <c r="AA179" s="49">
        <v>174</v>
      </c>
      <c r="AC179" s="49"/>
      <c r="AD179" t="str">
        <f>IF(AC179&lt;&gt;"",VLOOKUP(AC179,$P$5:W$120,8,0),"")</f>
        <v/>
      </c>
      <c r="AF179" s="49" t="str">
        <f t="shared" si="50"/>
        <v/>
      </c>
      <c r="AG179" t="str">
        <f t="shared" si="48"/>
        <v/>
      </c>
      <c r="AH179" s="85"/>
      <c r="AI179" s="49" t="str">
        <f t="shared" si="51"/>
        <v/>
      </c>
      <c r="AJ179" t="str">
        <f t="shared" si="49"/>
        <v/>
      </c>
      <c r="AK179" s="97">
        <f t="shared" si="55"/>
        <v>0</v>
      </c>
      <c r="AM179" s="98">
        <f t="shared" si="52"/>
        <v>4703451</v>
      </c>
      <c r="AO179" s="100" t="str">
        <f t="shared" si="53"/>
        <v/>
      </c>
      <c r="AP179" s="100" t="str">
        <f>IF(AO179=1,COUNTIF($AO$6:AO179,"=1"),"")</f>
        <v/>
      </c>
      <c r="AQ179" s="101" t="str">
        <f t="shared" si="54"/>
        <v/>
      </c>
    </row>
    <row r="180" spans="27:43" x14ac:dyDescent="0.2">
      <c r="AA180" s="49">
        <v>175</v>
      </c>
      <c r="AC180" s="49"/>
      <c r="AD180" t="str">
        <f>IF(AC180&lt;&gt;"",VLOOKUP(AC180,$P$5:W$120,8,0),"")</f>
        <v/>
      </c>
      <c r="AF180" s="49" t="str">
        <f t="shared" si="50"/>
        <v/>
      </c>
      <c r="AG180" t="str">
        <f t="shared" si="48"/>
        <v/>
      </c>
      <c r="AH180" s="85"/>
      <c r="AI180" s="49" t="str">
        <f t="shared" si="51"/>
        <v/>
      </c>
      <c r="AJ180" t="str">
        <f t="shared" si="49"/>
        <v/>
      </c>
      <c r="AK180" s="97">
        <f t="shared" si="55"/>
        <v>0</v>
      </c>
      <c r="AM180" s="98">
        <f t="shared" si="52"/>
        <v>4703451</v>
      </c>
      <c r="AO180" s="100" t="str">
        <f t="shared" si="53"/>
        <v/>
      </c>
      <c r="AP180" s="100" t="str">
        <f>IF(AO180=1,COUNTIF($AO$6:AO180,"=1"),"")</f>
        <v/>
      </c>
      <c r="AQ180" s="101" t="str">
        <f t="shared" si="54"/>
        <v/>
      </c>
    </row>
    <row r="181" spans="27:43" x14ac:dyDescent="0.2">
      <c r="AA181" s="49">
        <v>176</v>
      </c>
      <c r="AC181" s="49"/>
      <c r="AD181" t="str">
        <f>IF(AC181&lt;&gt;"",VLOOKUP(AC181,$P$5:W$120,8,0),"")</f>
        <v/>
      </c>
      <c r="AF181" s="49" t="str">
        <f t="shared" si="50"/>
        <v/>
      </c>
      <c r="AG181" t="str">
        <f t="shared" si="48"/>
        <v/>
      </c>
      <c r="AH181" s="85"/>
      <c r="AI181" s="49" t="str">
        <f t="shared" si="51"/>
        <v/>
      </c>
      <c r="AJ181" t="str">
        <f t="shared" si="49"/>
        <v/>
      </c>
      <c r="AK181" s="97">
        <f t="shared" si="55"/>
        <v>0</v>
      </c>
      <c r="AM181" s="98">
        <f t="shared" si="52"/>
        <v>4703451</v>
      </c>
      <c r="AO181" s="100" t="str">
        <f t="shared" si="53"/>
        <v/>
      </c>
      <c r="AP181" s="100" t="str">
        <f>IF(AO181=1,COUNTIF($AO$6:AO181,"=1"),"")</f>
        <v/>
      </c>
      <c r="AQ181" s="101" t="str">
        <f t="shared" si="54"/>
        <v/>
      </c>
    </row>
    <row r="182" spans="27:43" x14ac:dyDescent="0.2">
      <c r="AA182" s="49">
        <v>177</v>
      </c>
      <c r="AC182" s="49"/>
      <c r="AD182" t="str">
        <f>IF(AC182&lt;&gt;"",VLOOKUP(AC182,$P$5:W$120,8,0),"")</f>
        <v/>
      </c>
      <c r="AF182" s="49" t="str">
        <f t="shared" si="50"/>
        <v/>
      </c>
      <c r="AG182" t="str">
        <f t="shared" si="48"/>
        <v/>
      </c>
      <c r="AH182" s="85"/>
      <c r="AI182" s="49" t="str">
        <f t="shared" si="51"/>
        <v/>
      </c>
      <c r="AJ182" t="str">
        <f t="shared" si="49"/>
        <v/>
      </c>
      <c r="AK182" s="97">
        <f t="shared" si="55"/>
        <v>0</v>
      </c>
      <c r="AM182" s="98">
        <f t="shared" si="52"/>
        <v>4703451</v>
      </c>
      <c r="AO182" s="100" t="str">
        <f t="shared" si="53"/>
        <v/>
      </c>
      <c r="AP182" s="100" t="str">
        <f>IF(AO182=1,COUNTIF($AO$6:AO182,"=1"),"")</f>
        <v/>
      </c>
      <c r="AQ182" s="101" t="str">
        <f t="shared" si="54"/>
        <v/>
      </c>
    </row>
    <row r="183" spans="27:43" x14ac:dyDescent="0.2">
      <c r="AA183" s="49">
        <v>178</v>
      </c>
      <c r="AC183" s="49"/>
      <c r="AD183" t="str">
        <f>IF(AC183&lt;&gt;"",VLOOKUP(AC183,$P$5:W$120,8,0),"")</f>
        <v/>
      </c>
      <c r="AF183" s="49" t="str">
        <f t="shared" si="50"/>
        <v/>
      </c>
      <c r="AG183" t="str">
        <f t="shared" si="48"/>
        <v/>
      </c>
      <c r="AH183" s="85"/>
      <c r="AI183" s="49" t="str">
        <f t="shared" si="51"/>
        <v/>
      </c>
      <c r="AJ183" t="str">
        <f t="shared" si="49"/>
        <v/>
      </c>
      <c r="AK183" s="97">
        <f t="shared" si="55"/>
        <v>0</v>
      </c>
      <c r="AM183" s="98">
        <f t="shared" si="52"/>
        <v>4703451</v>
      </c>
      <c r="AO183" s="100" t="str">
        <f t="shared" si="53"/>
        <v/>
      </c>
      <c r="AP183" s="100" t="str">
        <f>IF(AO183=1,COUNTIF($AO$6:AO183,"=1"),"")</f>
        <v/>
      </c>
      <c r="AQ183" s="101" t="str">
        <f t="shared" si="54"/>
        <v/>
      </c>
    </row>
    <row r="184" spans="27:43" x14ac:dyDescent="0.2">
      <c r="AA184" s="49">
        <v>179</v>
      </c>
      <c r="AC184" s="49"/>
      <c r="AD184" t="str">
        <f>IF(AC184&lt;&gt;"",VLOOKUP(AC184,$P$5:W$120,8,0),"")</f>
        <v/>
      </c>
      <c r="AF184" s="49" t="str">
        <f t="shared" si="50"/>
        <v/>
      </c>
      <c r="AG184" t="str">
        <f t="shared" si="48"/>
        <v/>
      </c>
      <c r="AH184" s="85"/>
      <c r="AI184" s="49" t="str">
        <f t="shared" si="51"/>
        <v/>
      </c>
      <c r="AJ184" t="str">
        <f t="shared" si="49"/>
        <v/>
      </c>
      <c r="AK184" s="97">
        <f t="shared" si="55"/>
        <v>0</v>
      </c>
      <c r="AM184" s="98">
        <f t="shared" si="52"/>
        <v>4703451</v>
      </c>
      <c r="AO184" s="100" t="str">
        <f t="shared" si="53"/>
        <v/>
      </c>
      <c r="AP184" s="100" t="str">
        <f>IF(AO184=1,COUNTIF($AO$6:AO184,"=1"),"")</f>
        <v/>
      </c>
      <c r="AQ184" s="101" t="str">
        <f t="shared" si="54"/>
        <v/>
      </c>
    </row>
    <row r="185" spans="27:43" x14ac:dyDescent="0.2">
      <c r="AA185" s="49">
        <v>180</v>
      </c>
      <c r="AC185" s="49"/>
      <c r="AD185" t="str">
        <f>IF(AC185&lt;&gt;"",VLOOKUP(AC185,$P$5:W$120,8,0),"")</f>
        <v/>
      </c>
      <c r="AF185" s="49" t="str">
        <f t="shared" si="50"/>
        <v/>
      </c>
      <c r="AG185" t="str">
        <f t="shared" si="48"/>
        <v/>
      </c>
      <c r="AH185" s="85"/>
      <c r="AI185" s="49" t="str">
        <f t="shared" si="51"/>
        <v/>
      </c>
      <c r="AJ185" t="str">
        <f t="shared" si="49"/>
        <v/>
      </c>
      <c r="AK185" s="97">
        <f t="shared" si="55"/>
        <v>0</v>
      </c>
      <c r="AM185" s="98">
        <f t="shared" si="52"/>
        <v>4703451</v>
      </c>
      <c r="AO185" s="100" t="str">
        <f t="shared" si="53"/>
        <v/>
      </c>
      <c r="AP185" s="100" t="str">
        <f>IF(AO185=1,COUNTIF($AO$6:AO185,"=1"),"")</f>
        <v/>
      </c>
      <c r="AQ185" s="101" t="str">
        <f t="shared" si="54"/>
        <v/>
      </c>
    </row>
    <row r="186" spans="27:43" x14ac:dyDescent="0.2">
      <c r="AA186" s="49">
        <v>181</v>
      </c>
      <c r="AC186" s="49"/>
      <c r="AD186" t="str">
        <f>IF(AC186&lt;&gt;"",VLOOKUP(AC186,$P$5:W$120,8,0),"")</f>
        <v/>
      </c>
      <c r="AF186" s="49" t="str">
        <f t="shared" si="50"/>
        <v/>
      </c>
      <c r="AG186" t="str">
        <f t="shared" si="48"/>
        <v/>
      </c>
      <c r="AH186" s="85"/>
      <c r="AI186" s="49" t="str">
        <f t="shared" si="51"/>
        <v/>
      </c>
      <c r="AJ186" t="str">
        <f t="shared" si="49"/>
        <v/>
      </c>
      <c r="AK186" s="97">
        <f t="shared" si="55"/>
        <v>0</v>
      </c>
      <c r="AM186" s="98">
        <f t="shared" si="52"/>
        <v>4703451</v>
      </c>
      <c r="AO186" s="100" t="str">
        <f t="shared" si="53"/>
        <v/>
      </c>
      <c r="AP186" s="100" t="str">
        <f>IF(AO186=1,COUNTIF($AO$6:AO186,"=1"),"")</f>
        <v/>
      </c>
      <c r="AQ186" s="101" t="str">
        <f t="shared" si="54"/>
        <v/>
      </c>
    </row>
    <row r="187" spans="27:43" x14ac:dyDescent="0.2">
      <c r="AA187" s="49">
        <v>182</v>
      </c>
      <c r="AC187" s="49"/>
      <c r="AD187" t="str">
        <f>IF(AC187&lt;&gt;"",VLOOKUP(AC187,$P$5:W$120,8,0),"")</f>
        <v/>
      </c>
      <c r="AF187" s="49" t="str">
        <f t="shared" si="50"/>
        <v/>
      </c>
      <c r="AG187" t="str">
        <f t="shared" si="48"/>
        <v/>
      </c>
      <c r="AH187" s="85"/>
      <c r="AI187" s="49" t="str">
        <f t="shared" si="51"/>
        <v/>
      </c>
      <c r="AJ187" t="str">
        <f t="shared" si="49"/>
        <v/>
      </c>
      <c r="AK187" s="97">
        <f t="shared" si="55"/>
        <v>0</v>
      </c>
      <c r="AM187" s="98">
        <f t="shared" si="52"/>
        <v>4703451</v>
      </c>
      <c r="AO187" s="100" t="str">
        <f t="shared" si="53"/>
        <v/>
      </c>
      <c r="AP187" s="100" t="str">
        <f>IF(AO187=1,COUNTIF($AO$6:AO187,"=1"),"")</f>
        <v/>
      </c>
      <c r="AQ187" s="101" t="str">
        <f t="shared" si="54"/>
        <v/>
      </c>
    </row>
    <row r="188" spans="27:43" x14ac:dyDescent="0.2">
      <c r="AA188" s="49">
        <v>183</v>
      </c>
      <c r="AC188" s="49"/>
      <c r="AD188" t="str">
        <f>IF(AC188&lt;&gt;"",VLOOKUP(AC188,$P$5:W$120,8,0),"")</f>
        <v/>
      </c>
      <c r="AF188" s="49" t="str">
        <f t="shared" si="50"/>
        <v/>
      </c>
      <c r="AG188" t="str">
        <f t="shared" si="48"/>
        <v/>
      </c>
      <c r="AH188" s="85"/>
      <c r="AI188" s="49" t="str">
        <f t="shared" si="51"/>
        <v/>
      </c>
      <c r="AJ188" t="str">
        <f t="shared" si="49"/>
        <v/>
      </c>
      <c r="AK188" s="97">
        <f t="shared" si="55"/>
        <v>0</v>
      </c>
      <c r="AM188" s="98">
        <f t="shared" si="52"/>
        <v>4703451</v>
      </c>
      <c r="AO188" s="100" t="str">
        <f t="shared" si="53"/>
        <v/>
      </c>
      <c r="AP188" s="100" t="str">
        <f>IF(AO188=1,COUNTIF($AO$6:AO188,"=1"),"")</f>
        <v/>
      </c>
      <c r="AQ188" s="101" t="str">
        <f t="shared" si="54"/>
        <v/>
      </c>
    </row>
    <row r="189" spans="27:43" x14ac:dyDescent="0.2">
      <c r="AA189" s="49">
        <v>184</v>
      </c>
      <c r="AC189" s="49"/>
      <c r="AD189" t="str">
        <f>IF(AC189&lt;&gt;"",VLOOKUP(AC189,$P$5:W$120,8,0),"")</f>
        <v/>
      </c>
      <c r="AF189" s="49" t="str">
        <f t="shared" si="50"/>
        <v/>
      </c>
      <c r="AG189" t="str">
        <f t="shared" si="48"/>
        <v/>
      </c>
      <c r="AH189" s="85"/>
      <c r="AI189" s="49" t="str">
        <f t="shared" si="51"/>
        <v/>
      </c>
      <c r="AJ189" t="str">
        <f t="shared" si="49"/>
        <v/>
      </c>
      <c r="AK189" s="97">
        <f t="shared" si="55"/>
        <v>0</v>
      </c>
      <c r="AM189" s="98">
        <f t="shared" si="52"/>
        <v>4703451</v>
      </c>
      <c r="AO189" s="100" t="str">
        <f t="shared" si="53"/>
        <v/>
      </c>
      <c r="AP189" s="100" t="str">
        <f>IF(AO189=1,COUNTIF($AO$6:AO189,"=1"),"")</f>
        <v/>
      </c>
      <c r="AQ189" s="101" t="str">
        <f t="shared" si="54"/>
        <v/>
      </c>
    </row>
    <row r="190" spans="27:43" x14ac:dyDescent="0.2">
      <c r="AA190" s="49">
        <v>185</v>
      </c>
      <c r="AC190" s="49"/>
      <c r="AD190" t="str">
        <f>IF(AC190&lt;&gt;"",VLOOKUP(AC190,$P$5:W$120,8,0),"")</f>
        <v/>
      </c>
      <c r="AF190" s="49" t="str">
        <f t="shared" si="50"/>
        <v/>
      </c>
      <c r="AG190" t="str">
        <f t="shared" si="48"/>
        <v/>
      </c>
      <c r="AH190" s="85"/>
      <c r="AI190" s="49" t="str">
        <f t="shared" si="51"/>
        <v/>
      </c>
      <c r="AJ190" t="str">
        <f t="shared" si="49"/>
        <v/>
      </c>
      <c r="AK190" s="97">
        <f t="shared" si="55"/>
        <v>0</v>
      </c>
      <c r="AM190" s="98">
        <f t="shared" si="52"/>
        <v>4703451</v>
      </c>
      <c r="AO190" s="100" t="str">
        <f t="shared" si="53"/>
        <v/>
      </c>
      <c r="AP190" s="100" t="str">
        <f>IF(AO190=1,COUNTIF($AO$6:AO190,"=1"),"")</f>
        <v/>
      </c>
      <c r="AQ190" s="101" t="str">
        <f t="shared" si="54"/>
        <v/>
      </c>
    </row>
    <row r="191" spans="27:43" x14ac:dyDescent="0.2">
      <c r="AA191" s="49">
        <v>186</v>
      </c>
      <c r="AC191" s="49"/>
      <c r="AD191" t="str">
        <f>IF(AC191&lt;&gt;"",VLOOKUP(AC191,$P$5:W$120,8,0),"")</f>
        <v/>
      </c>
      <c r="AF191" s="49" t="str">
        <f t="shared" si="50"/>
        <v/>
      </c>
      <c r="AG191" t="str">
        <f t="shared" si="48"/>
        <v/>
      </c>
      <c r="AH191" s="85"/>
      <c r="AI191" s="49" t="str">
        <f t="shared" si="51"/>
        <v/>
      </c>
      <c r="AJ191" t="str">
        <f t="shared" si="49"/>
        <v/>
      </c>
      <c r="AK191" s="97">
        <f t="shared" si="55"/>
        <v>0</v>
      </c>
      <c r="AM191" s="98">
        <f t="shared" si="52"/>
        <v>4703451</v>
      </c>
      <c r="AO191" s="100" t="str">
        <f t="shared" si="53"/>
        <v/>
      </c>
      <c r="AP191" s="100" t="str">
        <f>IF(AO191=1,COUNTIF($AO$6:AO191,"=1"),"")</f>
        <v/>
      </c>
      <c r="AQ191" s="101" t="str">
        <f t="shared" si="54"/>
        <v/>
      </c>
    </row>
    <row r="192" spans="27:43" x14ac:dyDescent="0.2">
      <c r="AA192" s="49">
        <v>187</v>
      </c>
      <c r="AC192" s="49"/>
      <c r="AD192" t="str">
        <f>IF(AC192&lt;&gt;"",VLOOKUP(AC192,$P$5:W$120,8,0),"")</f>
        <v/>
      </c>
      <c r="AF192" s="49" t="str">
        <f t="shared" si="50"/>
        <v/>
      </c>
      <c r="AG192" t="str">
        <f t="shared" si="48"/>
        <v/>
      </c>
      <c r="AH192" s="85"/>
      <c r="AI192" s="49" t="str">
        <f t="shared" si="51"/>
        <v/>
      </c>
      <c r="AJ192" t="str">
        <f t="shared" si="49"/>
        <v/>
      </c>
      <c r="AK192" s="97">
        <f t="shared" si="55"/>
        <v>0</v>
      </c>
      <c r="AM192" s="98">
        <f t="shared" si="52"/>
        <v>4703451</v>
      </c>
      <c r="AO192" s="100" t="str">
        <f t="shared" si="53"/>
        <v/>
      </c>
      <c r="AP192" s="100" t="str">
        <f>IF(AO192=1,COUNTIF($AO$6:AO192,"=1"),"")</f>
        <v/>
      </c>
      <c r="AQ192" s="101" t="str">
        <f t="shared" si="54"/>
        <v/>
      </c>
    </row>
    <row r="193" spans="27:43" x14ac:dyDescent="0.2">
      <c r="AA193" s="49">
        <v>188</v>
      </c>
      <c r="AC193" s="49"/>
      <c r="AD193" t="str">
        <f>IF(AC193&lt;&gt;"",VLOOKUP(AC193,$P$5:W$120,8,0),"")</f>
        <v/>
      </c>
      <c r="AF193" s="49" t="str">
        <f t="shared" si="50"/>
        <v/>
      </c>
      <c r="AG193" t="str">
        <f t="shared" si="48"/>
        <v/>
      </c>
      <c r="AH193" s="85"/>
      <c r="AI193" s="49" t="str">
        <f t="shared" si="51"/>
        <v/>
      </c>
      <c r="AJ193" t="str">
        <f t="shared" si="49"/>
        <v/>
      </c>
      <c r="AK193" s="97">
        <f t="shared" si="55"/>
        <v>0</v>
      </c>
      <c r="AM193" s="98">
        <f t="shared" si="52"/>
        <v>4703451</v>
      </c>
      <c r="AO193" s="100" t="str">
        <f t="shared" si="53"/>
        <v/>
      </c>
      <c r="AP193" s="100" t="str">
        <f>IF(AO193=1,COUNTIF($AO$6:AO193,"=1"),"")</f>
        <v/>
      </c>
      <c r="AQ193" s="101" t="str">
        <f t="shared" si="54"/>
        <v/>
      </c>
    </row>
    <row r="194" spans="27:43" x14ac:dyDescent="0.2">
      <c r="AA194" s="49">
        <v>189</v>
      </c>
      <c r="AC194" s="49"/>
      <c r="AD194" t="str">
        <f>IF(AC194&lt;&gt;"",VLOOKUP(AC194,$P$5:W$120,8,0),"")</f>
        <v/>
      </c>
      <c r="AF194" s="49" t="str">
        <f t="shared" si="50"/>
        <v/>
      </c>
      <c r="AG194" t="str">
        <f t="shared" si="48"/>
        <v/>
      </c>
      <c r="AH194" s="85"/>
      <c r="AI194" s="49" t="str">
        <f t="shared" si="51"/>
        <v/>
      </c>
      <c r="AJ194" t="str">
        <f t="shared" si="49"/>
        <v/>
      </c>
      <c r="AK194" s="97">
        <f t="shared" si="55"/>
        <v>0</v>
      </c>
      <c r="AM194" s="98">
        <f t="shared" si="52"/>
        <v>4703451</v>
      </c>
      <c r="AO194" s="100" t="str">
        <f t="shared" si="53"/>
        <v/>
      </c>
      <c r="AP194" s="100" t="str">
        <f>IF(AO194=1,COUNTIF($AO$6:AO194,"=1"),"")</f>
        <v/>
      </c>
      <c r="AQ194" s="101" t="str">
        <f t="shared" si="54"/>
        <v/>
      </c>
    </row>
    <row r="195" spans="27:43" x14ac:dyDescent="0.2">
      <c r="AA195" s="49">
        <v>190</v>
      </c>
      <c r="AC195" s="49"/>
      <c r="AD195" t="str">
        <f>IF(AC195&lt;&gt;"",VLOOKUP(AC195,$P$5:W$120,8,0),"")</f>
        <v/>
      </c>
      <c r="AF195" s="49" t="str">
        <f t="shared" si="50"/>
        <v/>
      </c>
      <c r="AG195" t="str">
        <f t="shared" si="48"/>
        <v/>
      </c>
      <c r="AH195" s="85"/>
      <c r="AI195" s="49" t="str">
        <f t="shared" si="51"/>
        <v/>
      </c>
      <c r="AJ195" t="str">
        <f t="shared" si="49"/>
        <v/>
      </c>
      <c r="AK195" s="97">
        <f t="shared" si="55"/>
        <v>0</v>
      </c>
      <c r="AM195" s="98">
        <f t="shared" si="52"/>
        <v>4703451</v>
      </c>
      <c r="AO195" s="100" t="str">
        <f t="shared" si="53"/>
        <v/>
      </c>
      <c r="AP195" s="100" t="str">
        <f>IF(AO195=1,COUNTIF($AO$6:AO195,"=1"),"")</f>
        <v/>
      </c>
      <c r="AQ195" s="101" t="str">
        <f t="shared" si="54"/>
        <v/>
      </c>
    </row>
    <row r="196" spans="27:43" x14ac:dyDescent="0.2">
      <c r="AA196" s="49">
        <v>191</v>
      </c>
      <c r="AC196" s="49"/>
      <c r="AD196" t="str">
        <f>IF(AC196&lt;&gt;"",VLOOKUP(AC196,$P$5:W$120,8,0),"")</f>
        <v/>
      </c>
      <c r="AF196" s="49" t="str">
        <f t="shared" si="50"/>
        <v/>
      </c>
      <c r="AG196" t="str">
        <f t="shared" si="48"/>
        <v/>
      </c>
      <c r="AH196" s="85"/>
      <c r="AI196" s="49" t="str">
        <f t="shared" si="51"/>
        <v/>
      </c>
      <c r="AJ196" t="str">
        <f t="shared" si="49"/>
        <v/>
      </c>
      <c r="AK196" s="97">
        <f t="shared" si="55"/>
        <v>0</v>
      </c>
      <c r="AM196" s="98">
        <f t="shared" si="52"/>
        <v>4703451</v>
      </c>
      <c r="AO196" s="100" t="str">
        <f t="shared" si="53"/>
        <v/>
      </c>
      <c r="AP196" s="100" t="str">
        <f>IF(AO196=1,COUNTIF($AO$6:AO196,"=1"),"")</f>
        <v/>
      </c>
      <c r="AQ196" s="101" t="str">
        <f t="shared" si="54"/>
        <v/>
      </c>
    </row>
    <row r="197" spans="27:43" x14ac:dyDescent="0.2">
      <c r="AA197" s="49">
        <v>192</v>
      </c>
      <c r="AC197" s="49"/>
      <c r="AD197" t="str">
        <f>IF(AC197&lt;&gt;"",VLOOKUP(AC197,$P$5:W$120,8,0),"")</f>
        <v/>
      </c>
      <c r="AF197" s="49" t="str">
        <f t="shared" si="50"/>
        <v/>
      </c>
      <c r="AG197" t="str">
        <f t="shared" ref="AG197:AG260" si="56">IF(AF197&lt;&gt;"",VLOOKUP(AF197,$B$5:$L$106,11,0),"")</f>
        <v/>
      </c>
      <c r="AH197" s="85"/>
      <c r="AI197" s="49" t="str">
        <f t="shared" si="51"/>
        <v/>
      </c>
      <c r="AJ197" t="str">
        <f t="shared" ref="AJ197:AJ260" si="57">IF(AI197&lt;&gt;"",VLOOKUP(AI197,$B$5:$L$106,11,0),"")</f>
        <v/>
      </c>
      <c r="AK197" s="97">
        <f t="shared" si="55"/>
        <v>0</v>
      </c>
      <c r="AM197" s="98">
        <f t="shared" si="52"/>
        <v>4703451</v>
      </c>
      <c r="AO197" s="100" t="str">
        <f t="shared" si="53"/>
        <v/>
      </c>
      <c r="AP197" s="100" t="str">
        <f>IF(AO197=1,COUNTIF($AO$6:AO197,"=1"),"")</f>
        <v/>
      </c>
      <c r="AQ197" s="101" t="str">
        <f t="shared" si="54"/>
        <v/>
      </c>
    </row>
    <row r="198" spans="27:43" x14ac:dyDescent="0.2">
      <c r="AA198" s="49">
        <v>193</v>
      </c>
      <c r="AC198" s="49"/>
      <c r="AD198" t="str">
        <f>IF(AC198&lt;&gt;"",VLOOKUP(AC198,$P$5:W$120,8,0),"")</f>
        <v/>
      </c>
      <c r="AF198" s="49" t="str">
        <f t="shared" ref="AF198:AF261" si="58">IF(ISERROR(VALUE(MID(AD198,1,3))),"",VALUE(MID(VLOOKUP(VALUE(MID(AD198,1,3)),$P$5:$W$120,4,0),1,3)))</f>
        <v/>
      </c>
      <c r="AG198" t="str">
        <f t="shared" si="56"/>
        <v/>
      </c>
      <c r="AH198" s="85"/>
      <c r="AI198" s="49" t="str">
        <f t="shared" ref="AI198:AI261" si="59">IF(ISERR(VALUE(MID(AD198,1,3))),"",VALUE(MID(VLOOKUP(VALUE(MID(AD198,1,3)),$P$5:$W$120,6,0),1,3)))</f>
        <v/>
      </c>
      <c r="AJ198" t="str">
        <f t="shared" si="57"/>
        <v/>
      </c>
      <c r="AK198" s="97">
        <f t="shared" si="55"/>
        <v>0</v>
      </c>
      <c r="AM198" s="98">
        <f t="shared" ref="AM198:AM261" si="60">IF(AG198=$AM$3,IF($AM$4="借方残",AH198+AM197,AM197-AH198),IF(AJ198=$AM$3,IF($AM$4="借方残",AM197-AK198,AK198+AM197),AM197))</f>
        <v>4703451</v>
      </c>
      <c r="AO198" s="100" t="str">
        <f t="shared" ref="AO198:AO261" si="61">IF($AO$3="","",IF(OR(AG198=$AO$3,AJ198=$AO$3),1,""))</f>
        <v/>
      </c>
      <c r="AP198" s="100" t="str">
        <f>IF(AO198=1,COUNTIF($AO$6:AO198,"=1"),"")</f>
        <v/>
      </c>
      <c r="AQ198" s="101" t="str">
        <f t="shared" ref="AQ198:AQ261" si="62">IF($AO$3="","",IF(AG198=$AO$3,"借",IF(AJ198=$AO$3,"貸","")))</f>
        <v/>
      </c>
    </row>
    <row r="199" spans="27:43" x14ac:dyDescent="0.2">
      <c r="AA199" s="49">
        <v>194</v>
      </c>
      <c r="AC199" s="49"/>
      <c r="AD199" t="str">
        <f>IF(AC199&lt;&gt;"",VLOOKUP(AC199,$P$5:W$120,8,0),"")</f>
        <v/>
      </c>
      <c r="AF199" s="49" t="str">
        <f t="shared" si="58"/>
        <v/>
      </c>
      <c r="AG199" t="str">
        <f t="shared" si="56"/>
        <v/>
      </c>
      <c r="AH199" s="85"/>
      <c r="AI199" s="49" t="str">
        <f t="shared" si="59"/>
        <v/>
      </c>
      <c r="AJ199" t="str">
        <f t="shared" si="57"/>
        <v/>
      </c>
      <c r="AK199" s="97">
        <f t="shared" si="55"/>
        <v>0</v>
      </c>
      <c r="AM199" s="98">
        <f t="shared" si="60"/>
        <v>4703451</v>
      </c>
      <c r="AO199" s="100" t="str">
        <f t="shared" si="61"/>
        <v/>
      </c>
      <c r="AP199" s="100" t="str">
        <f>IF(AO199=1,COUNTIF($AO$6:AO199,"=1"),"")</f>
        <v/>
      </c>
      <c r="AQ199" s="101" t="str">
        <f t="shared" si="62"/>
        <v/>
      </c>
    </row>
    <row r="200" spans="27:43" x14ac:dyDescent="0.2">
      <c r="AA200" s="49">
        <v>195</v>
      </c>
      <c r="AC200" s="49"/>
      <c r="AD200" t="str">
        <f>IF(AC200&lt;&gt;"",VLOOKUP(AC200,$P$5:W$120,8,0),"")</f>
        <v/>
      </c>
      <c r="AF200" s="49" t="str">
        <f t="shared" si="58"/>
        <v/>
      </c>
      <c r="AG200" t="str">
        <f t="shared" si="56"/>
        <v/>
      </c>
      <c r="AH200" s="85"/>
      <c r="AI200" s="49" t="str">
        <f t="shared" si="59"/>
        <v/>
      </c>
      <c r="AJ200" t="str">
        <f t="shared" si="57"/>
        <v/>
      </c>
      <c r="AK200" s="97">
        <f t="shared" si="55"/>
        <v>0</v>
      </c>
      <c r="AM200" s="98">
        <f t="shared" si="60"/>
        <v>4703451</v>
      </c>
      <c r="AO200" s="100" t="str">
        <f t="shared" si="61"/>
        <v/>
      </c>
      <c r="AP200" s="100" t="str">
        <f>IF(AO200=1,COUNTIF($AO$6:AO200,"=1"),"")</f>
        <v/>
      </c>
      <c r="AQ200" s="101" t="str">
        <f t="shared" si="62"/>
        <v/>
      </c>
    </row>
    <row r="201" spans="27:43" x14ac:dyDescent="0.2">
      <c r="AA201" s="49">
        <v>196</v>
      </c>
      <c r="AC201" s="49"/>
      <c r="AD201" t="str">
        <f>IF(AC201&lt;&gt;"",VLOOKUP(AC201,$P$5:W$120,8,0),"")</f>
        <v/>
      </c>
      <c r="AF201" s="49" t="str">
        <f t="shared" si="58"/>
        <v/>
      </c>
      <c r="AG201" t="str">
        <f t="shared" si="56"/>
        <v/>
      </c>
      <c r="AH201" s="85"/>
      <c r="AI201" s="49" t="str">
        <f t="shared" si="59"/>
        <v/>
      </c>
      <c r="AJ201" t="str">
        <f t="shared" si="57"/>
        <v/>
      </c>
      <c r="AK201" s="97">
        <f t="shared" si="55"/>
        <v>0</v>
      </c>
      <c r="AM201" s="98">
        <f t="shared" si="60"/>
        <v>4703451</v>
      </c>
      <c r="AO201" s="100" t="str">
        <f t="shared" si="61"/>
        <v/>
      </c>
      <c r="AP201" s="100" t="str">
        <f>IF(AO201=1,COUNTIF($AO$6:AO201,"=1"),"")</f>
        <v/>
      </c>
      <c r="AQ201" s="101" t="str">
        <f t="shared" si="62"/>
        <v/>
      </c>
    </row>
    <row r="202" spans="27:43" x14ac:dyDescent="0.2">
      <c r="AA202" s="49">
        <v>197</v>
      </c>
      <c r="AC202" s="49"/>
      <c r="AD202" t="str">
        <f>IF(AC202&lt;&gt;"",VLOOKUP(AC202,$P$5:W$120,8,0),"")</f>
        <v/>
      </c>
      <c r="AF202" s="49" t="str">
        <f t="shared" si="58"/>
        <v/>
      </c>
      <c r="AG202" t="str">
        <f t="shared" si="56"/>
        <v/>
      </c>
      <c r="AH202" s="85"/>
      <c r="AI202" s="49" t="str">
        <f t="shared" si="59"/>
        <v/>
      </c>
      <c r="AJ202" t="str">
        <f t="shared" si="57"/>
        <v/>
      </c>
      <c r="AK202" s="97">
        <f t="shared" si="55"/>
        <v>0</v>
      </c>
      <c r="AM202" s="98">
        <f t="shared" si="60"/>
        <v>4703451</v>
      </c>
      <c r="AO202" s="100" t="str">
        <f t="shared" si="61"/>
        <v/>
      </c>
      <c r="AP202" s="100" t="str">
        <f>IF(AO202=1,COUNTIF($AO$6:AO202,"=1"),"")</f>
        <v/>
      </c>
      <c r="AQ202" s="101" t="str">
        <f t="shared" si="62"/>
        <v/>
      </c>
    </row>
    <row r="203" spans="27:43" x14ac:dyDescent="0.2">
      <c r="AA203" s="49">
        <v>198</v>
      </c>
      <c r="AC203" s="49"/>
      <c r="AD203" t="str">
        <f>IF(AC203&lt;&gt;"",VLOOKUP(AC203,$P$5:W$120,8,0),"")</f>
        <v/>
      </c>
      <c r="AF203" s="49" t="str">
        <f t="shared" si="58"/>
        <v/>
      </c>
      <c r="AG203" t="str">
        <f t="shared" si="56"/>
        <v/>
      </c>
      <c r="AH203" s="85"/>
      <c r="AI203" s="49" t="str">
        <f t="shared" si="59"/>
        <v/>
      </c>
      <c r="AJ203" t="str">
        <f t="shared" si="57"/>
        <v/>
      </c>
      <c r="AK203" s="97">
        <f t="shared" si="55"/>
        <v>0</v>
      </c>
      <c r="AM203" s="98">
        <f t="shared" si="60"/>
        <v>4703451</v>
      </c>
      <c r="AO203" s="100" t="str">
        <f t="shared" si="61"/>
        <v/>
      </c>
      <c r="AP203" s="100" t="str">
        <f>IF(AO203=1,COUNTIF($AO$6:AO203,"=1"),"")</f>
        <v/>
      </c>
      <c r="AQ203" s="101" t="str">
        <f t="shared" si="62"/>
        <v/>
      </c>
    </row>
    <row r="204" spans="27:43" x14ac:dyDescent="0.2">
      <c r="AA204" s="49">
        <v>199</v>
      </c>
      <c r="AC204" s="49"/>
      <c r="AD204" t="str">
        <f>IF(AC204&lt;&gt;"",VLOOKUP(AC204,$P$5:W$120,8,0),"")</f>
        <v/>
      </c>
      <c r="AF204" s="49" t="str">
        <f t="shared" si="58"/>
        <v/>
      </c>
      <c r="AG204" t="str">
        <f t="shared" si="56"/>
        <v/>
      </c>
      <c r="AH204" s="85"/>
      <c r="AI204" s="49" t="str">
        <f t="shared" si="59"/>
        <v/>
      </c>
      <c r="AJ204" t="str">
        <f t="shared" si="57"/>
        <v/>
      </c>
      <c r="AK204" s="97">
        <f t="shared" si="55"/>
        <v>0</v>
      </c>
      <c r="AM204" s="98">
        <f t="shared" si="60"/>
        <v>4703451</v>
      </c>
      <c r="AO204" s="100" t="str">
        <f t="shared" si="61"/>
        <v/>
      </c>
      <c r="AP204" s="100" t="str">
        <f>IF(AO204=1,COUNTIF($AO$6:AO204,"=1"),"")</f>
        <v/>
      </c>
      <c r="AQ204" s="101" t="str">
        <f t="shared" si="62"/>
        <v/>
      </c>
    </row>
    <row r="205" spans="27:43" x14ac:dyDescent="0.2">
      <c r="AA205" s="49">
        <v>200</v>
      </c>
      <c r="AC205" s="49"/>
      <c r="AD205" t="str">
        <f>IF(AC205&lt;&gt;"",VLOOKUP(AC205,$P$5:W$120,8,0),"")</f>
        <v/>
      </c>
      <c r="AF205" s="49" t="str">
        <f t="shared" si="58"/>
        <v/>
      </c>
      <c r="AG205" t="str">
        <f t="shared" si="56"/>
        <v/>
      </c>
      <c r="AH205" s="85"/>
      <c r="AI205" s="49" t="str">
        <f t="shared" si="59"/>
        <v/>
      </c>
      <c r="AJ205" t="str">
        <f t="shared" si="57"/>
        <v/>
      </c>
      <c r="AK205" s="97">
        <f t="shared" si="55"/>
        <v>0</v>
      </c>
      <c r="AM205" s="98">
        <f t="shared" si="60"/>
        <v>4703451</v>
      </c>
      <c r="AO205" s="100" t="str">
        <f t="shared" si="61"/>
        <v/>
      </c>
      <c r="AP205" s="100" t="str">
        <f>IF(AO205=1,COUNTIF($AO$6:AO205,"=1"),"")</f>
        <v/>
      </c>
      <c r="AQ205" s="101" t="str">
        <f t="shared" si="62"/>
        <v/>
      </c>
    </row>
    <row r="206" spans="27:43" x14ac:dyDescent="0.2">
      <c r="AA206" s="49">
        <v>201</v>
      </c>
      <c r="AC206" s="49"/>
      <c r="AD206" t="str">
        <f>IF(AC206&lt;&gt;"",VLOOKUP(AC206,$P$5:W$120,8,0),"")</f>
        <v/>
      </c>
      <c r="AF206" s="49" t="str">
        <f t="shared" si="58"/>
        <v/>
      </c>
      <c r="AG206" t="str">
        <f t="shared" si="56"/>
        <v/>
      </c>
      <c r="AH206" s="85"/>
      <c r="AI206" s="49" t="str">
        <f t="shared" si="59"/>
        <v/>
      </c>
      <c r="AJ206" t="str">
        <f t="shared" si="57"/>
        <v/>
      </c>
      <c r="AK206" s="97">
        <f t="shared" si="55"/>
        <v>0</v>
      </c>
      <c r="AM206" s="98">
        <f t="shared" si="60"/>
        <v>4703451</v>
      </c>
      <c r="AO206" s="100" t="str">
        <f t="shared" si="61"/>
        <v/>
      </c>
      <c r="AP206" s="100" t="str">
        <f>IF(AO206=1,COUNTIF($AO$6:AO206,"=1"),"")</f>
        <v/>
      </c>
      <c r="AQ206" s="101" t="str">
        <f t="shared" si="62"/>
        <v/>
      </c>
    </row>
    <row r="207" spans="27:43" x14ac:dyDescent="0.2">
      <c r="AA207" s="49">
        <v>202</v>
      </c>
      <c r="AC207" s="49"/>
      <c r="AD207" t="str">
        <f>IF(AC207&lt;&gt;"",VLOOKUP(AC207,$P$5:W$120,8,0),"")</f>
        <v/>
      </c>
      <c r="AF207" s="49" t="str">
        <f t="shared" si="58"/>
        <v/>
      </c>
      <c r="AG207" t="str">
        <f t="shared" si="56"/>
        <v/>
      </c>
      <c r="AH207" s="85"/>
      <c r="AI207" s="49" t="str">
        <f t="shared" si="59"/>
        <v/>
      </c>
      <c r="AJ207" t="str">
        <f t="shared" si="57"/>
        <v/>
      </c>
      <c r="AK207" s="97">
        <f t="shared" si="55"/>
        <v>0</v>
      </c>
      <c r="AM207" s="98">
        <f t="shared" si="60"/>
        <v>4703451</v>
      </c>
      <c r="AO207" s="100" t="str">
        <f t="shared" si="61"/>
        <v/>
      </c>
      <c r="AP207" s="100" t="str">
        <f>IF(AO207=1,COUNTIF($AO$6:AO207,"=1"),"")</f>
        <v/>
      </c>
      <c r="AQ207" s="101" t="str">
        <f t="shared" si="62"/>
        <v/>
      </c>
    </row>
    <row r="208" spans="27:43" x14ac:dyDescent="0.2">
      <c r="AA208" s="49">
        <v>203</v>
      </c>
      <c r="AC208" s="49"/>
      <c r="AD208" t="str">
        <f>IF(AC208&lt;&gt;"",VLOOKUP(AC208,$P$5:W$120,8,0),"")</f>
        <v/>
      </c>
      <c r="AF208" s="49" t="str">
        <f t="shared" si="58"/>
        <v/>
      </c>
      <c r="AG208" t="str">
        <f t="shared" si="56"/>
        <v/>
      </c>
      <c r="AH208" s="85"/>
      <c r="AI208" s="49" t="str">
        <f t="shared" si="59"/>
        <v/>
      </c>
      <c r="AJ208" t="str">
        <f t="shared" si="57"/>
        <v/>
      </c>
      <c r="AK208" s="97">
        <f t="shared" si="55"/>
        <v>0</v>
      </c>
      <c r="AM208" s="98">
        <f t="shared" si="60"/>
        <v>4703451</v>
      </c>
      <c r="AO208" s="100" t="str">
        <f t="shared" si="61"/>
        <v/>
      </c>
      <c r="AP208" s="100" t="str">
        <f>IF(AO208=1,COUNTIF($AO$6:AO208,"=1"),"")</f>
        <v/>
      </c>
      <c r="AQ208" s="101" t="str">
        <f t="shared" si="62"/>
        <v/>
      </c>
    </row>
    <row r="209" spans="27:43" x14ac:dyDescent="0.2">
      <c r="AA209" s="49">
        <v>204</v>
      </c>
      <c r="AC209" s="49"/>
      <c r="AD209" t="str">
        <f>IF(AC209&lt;&gt;"",VLOOKUP(AC209,$P$5:W$120,8,0),"")</f>
        <v/>
      </c>
      <c r="AF209" s="49" t="str">
        <f t="shared" si="58"/>
        <v/>
      </c>
      <c r="AG209" t="str">
        <f t="shared" si="56"/>
        <v/>
      </c>
      <c r="AH209" s="85"/>
      <c r="AI209" s="49" t="str">
        <f t="shared" si="59"/>
        <v/>
      </c>
      <c r="AJ209" t="str">
        <f t="shared" si="57"/>
        <v/>
      </c>
      <c r="AK209" s="97">
        <f t="shared" si="55"/>
        <v>0</v>
      </c>
      <c r="AM209" s="98">
        <f t="shared" si="60"/>
        <v>4703451</v>
      </c>
      <c r="AO209" s="100" t="str">
        <f t="shared" si="61"/>
        <v/>
      </c>
      <c r="AP209" s="100" t="str">
        <f>IF(AO209=1,COUNTIF($AO$6:AO209,"=1"),"")</f>
        <v/>
      </c>
      <c r="AQ209" s="101" t="str">
        <f t="shared" si="62"/>
        <v/>
      </c>
    </row>
    <row r="210" spans="27:43" x14ac:dyDescent="0.2">
      <c r="AA210" s="49">
        <v>205</v>
      </c>
      <c r="AC210" s="49"/>
      <c r="AD210" t="str">
        <f>IF(AC210&lt;&gt;"",VLOOKUP(AC210,$P$5:W$120,8,0),"")</f>
        <v/>
      </c>
      <c r="AF210" s="49" t="str">
        <f t="shared" si="58"/>
        <v/>
      </c>
      <c r="AG210" t="str">
        <f t="shared" si="56"/>
        <v/>
      </c>
      <c r="AH210" s="85"/>
      <c r="AI210" s="49" t="str">
        <f t="shared" si="59"/>
        <v/>
      </c>
      <c r="AJ210" t="str">
        <f t="shared" si="57"/>
        <v/>
      </c>
      <c r="AK210" s="97">
        <f t="shared" si="55"/>
        <v>0</v>
      </c>
      <c r="AM210" s="98">
        <f t="shared" si="60"/>
        <v>4703451</v>
      </c>
      <c r="AO210" s="100" t="str">
        <f t="shared" si="61"/>
        <v/>
      </c>
      <c r="AP210" s="100" t="str">
        <f>IF(AO210=1,COUNTIF($AO$6:AO210,"=1"),"")</f>
        <v/>
      </c>
      <c r="AQ210" s="101" t="str">
        <f t="shared" si="62"/>
        <v/>
      </c>
    </row>
    <row r="211" spans="27:43" x14ac:dyDescent="0.2">
      <c r="AA211" s="49">
        <v>206</v>
      </c>
      <c r="AC211" s="49"/>
      <c r="AD211" t="str">
        <f>IF(AC211&lt;&gt;"",VLOOKUP(AC211,$P$5:W$120,8,0),"")</f>
        <v/>
      </c>
      <c r="AF211" s="49" t="str">
        <f t="shared" si="58"/>
        <v/>
      </c>
      <c r="AG211" t="str">
        <f t="shared" si="56"/>
        <v/>
      </c>
      <c r="AH211" s="85"/>
      <c r="AI211" s="49" t="str">
        <f t="shared" si="59"/>
        <v/>
      </c>
      <c r="AJ211" t="str">
        <f t="shared" si="57"/>
        <v/>
      </c>
      <c r="AK211" s="97">
        <f t="shared" si="55"/>
        <v>0</v>
      </c>
      <c r="AM211" s="98">
        <f t="shared" si="60"/>
        <v>4703451</v>
      </c>
      <c r="AO211" s="100" t="str">
        <f t="shared" si="61"/>
        <v/>
      </c>
      <c r="AP211" s="100" t="str">
        <f>IF(AO211=1,COUNTIF($AO$6:AO211,"=1"),"")</f>
        <v/>
      </c>
      <c r="AQ211" s="101" t="str">
        <f t="shared" si="62"/>
        <v/>
      </c>
    </row>
    <row r="212" spans="27:43" x14ac:dyDescent="0.2">
      <c r="AA212" s="49">
        <v>207</v>
      </c>
      <c r="AC212" s="49"/>
      <c r="AD212" t="str">
        <f>IF(AC212&lt;&gt;"",VLOOKUP(AC212,$P$5:W$120,8,0),"")</f>
        <v/>
      </c>
      <c r="AF212" s="49" t="str">
        <f t="shared" si="58"/>
        <v/>
      </c>
      <c r="AG212" t="str">
        <f t="shared" si="56"/>
        <v/>
      </c>
      <c r="AH212" s="85"/>
      <c r="AI212" s="49" t="str">
        <f t="shared" si="59"/>
        <v/>
      </c>
      <c r="AJ212" t="str">
        <f t="shared" si="57"/>
        <v/>
      </c>
      <c r="AK212" s="97">
        <f t="shared" si="55"/>
        <v>0</v>
      </c>
      <c r="AM212" s="98">
        <f t="shared" si="60"/>
        <v>4703451</v>
      </c>
      <c r="AO212" s="100" t="str">
        <f t="shared" si="61"/>
        <v/>
      </c>
      <c r="AP212" s="100" t="str">
        <f>IF(AO212=1,COUNTIF($AO$6:AO212,"=1"),"")</f>
        <v/>
      </c>
      <c r="AQ212" s="101" t="str">
        <f t="shared" si="62"/>
        <v/>
      </c>
    </row>
    <row r="213" spans="27:43" x14ac:dyDescent="0.2">
      <c r="AA213" s="49">
        <v>208</v>
      </c>
      <c r="AC213" s="49"/>
      <c r="AD213" t="str">
        <f>IF(AC213&lt;&gt;"",VLOOKUP(AC213,$P$5:W$120,8,0),"")</f>
        <v/>
      </c>
      <c r="AF213" s="49" t="str">
        <f t="shared" si="58"/>
        <v/>
      </c>
      <c r="AG213" t="str">
        <f t="shared" si="56"/>
        <v/>
      </c>
      <c r="AH213" s="85"/>
      <c r="AI213" s="49" t="str">
        <f t="shared" si="59"/>
        <v/>
      </c>
      <c r="AJ213" t="str">
        <f t="shared" si="57"/>
        <v/>
      </c>
      <c r="AK213" s="97">
        <f t="shared" si="55"/>
        <v>0</v>
      </c>
      <c r="AM213" s="98">
        <f t="shared" si="60"/>
        <v>4703451</v>
      </c>
      <c r="AO213" s="100" t="str">
        <f t="shared" si="61"/>
        <v/>
      </c>
      <c r="AP213" s="100" t="str">
        <f>IF(AO213=1,COUNTIF($AO$6:AO213,"=1"),"")</f>
        <v/>
      </c>
      <c r="AQ213" s="101" t="str">
        <f t="shared" si="62"/>
        <v/>
      </c>
    </row>
    <row r="214" spans="27:43" x14ac:dyDescent="0.2">
      <c r="AA214" s="49">
        <v>209</v>
      </c>
      <c r="AC214" s="49"/>
      <c r="AD214" t="str">
        <f>IF(AC214&lt;&gt;"",VLOOKUP(AC214,$P$5:W$120,8,0),"")</f>
        <v/>
      </c>
      <c r="AF214" s="49" t="str">
        <f t="shared" si="58"/>
        <v/>
      </c>
      <c r="AG214" t="str">
        <f t="shared" si="56"/>
        <v/>
      </c>
      <c r="AH214" s="85"/>
      <c r="AI214" s="49" t="str">
        <f t="shared" si="59"/>
        <v/>
      </c>
      <c r="AJ214" t="str">
        <f t="shared" si="57"/>
        <v/>
      </c>
      <c r="AK214" s="97">
        <f t="shared" si="55"/>
        <v>0</v>
      </c>
      <c r="AM214" s="98">
        <f t="shared" si="60"/>
        <v>4703451</v>
      </c>
      <c r="AO214" s="100" t="str">
        <f t="shared" si="61"/>
        <v/>
      </c>
      <c r="AP214" s="100" t="str">
        <f>IF(AO214=1,COUNTIF($AO$6:AO214,"=1"),"")</f>
        <v/>
      </c>
      <c r="AQ214" s="101" t="str">
        <f t="shared" si="62"/>
        <v/>
      </c>
    </row>
    <row r="215" spans="27:43" x14ac:dyDescent="0.2">
      <c r="AA215" s="49">
        <v>210</v>
      </c>
      <c r="AC215" s="49"/>
      <c r="AD215" t="str">
        <f>IF(AC215&lt;&gt;"",VLOOKUP(AC215,$P$5:W$120,8,0),"")</f>
        <v/>
      </c>
      <c r="AF215" s="49" t="str">
        <f t="shared" si="58"/>
        <v/>
      </c>
      <c r="AG215" t="str">
        <f t="shared" si="56"/>
        <v/>
      </c>
      <c r="AH215" s="85"/>
      <c r="AI215" s="49" t="str">
        <f t="shared" si="59"/>
        <v/>
      </c>
      <c r="AJ215" t="str">
        <f t="shared" si="57"/>
        <v/>
      </c>
      <c r="AK215" s="97">
        <f t="shared" si="55"/>
        <v>0</v>
      </c>
      <c r="AM215" s="98">
        <f t="shared" si="60"/>
        <v>4703451</v>
      </c>
      <c r="AO215" s="100" t="str">
        <f t="shared" si="61"/>
        <v/>
      </c>
      <c r="AP215" s="100" t="str">
        <f>IF(AO215=1,COUNTIF($AO$6:AO215,"=1"),"")</f>
        <v/>
      </c>
      <c r="AQ215" s="101" t="str">
        <f t="shared" si="62"/>
        <v/>
      </c>
    </row>
    <row r="216" spans="27:43" x14ac:dyDescent="0.2">
      <c r="AA216" s="49">
        <v>211</v>
      </c>
      <c r="AC216" s="49"/>
      <c r="AD216" t="str">
        <f>IF(AC216&lt;&gt;"",VLOOKUP(AC216,$P$5:W$120,8,0),"")</f>
        <v/>
      </c>
      <c r="AF216" s="49" t="str">
        <f t="shared" si="58"/>
        <v/>
      </c>
      <c r="AG216" t="str">
        <f t="shared" si="56"/>
        <v/>
      </c>
      <c r="AH216" s="85"/>
      <c r="AI216" s="49" t="str">
        <f t="shared" si="59"/>
        <v/>
      </c>
      <c r="AJ216" t="str">
        <f t="shared" si="57"/>
        <v/>
      </c>
      <c r="AK216" s="97">
        <f t="shared" si="55"/>
        <v>0</v>
      </c>
      <c r="AM216" s="98">
        <f t="shared" si="60"/>
        <v>4703451</v>
      </c>
      <c r="AO216" s="100" t="str">
        <f t="shared" si="61"/>
        <v/>
      </c>
      <c r="AP216" s="100" t="str">
        <f>IF(AO216=1,COUNTIF($AO$6:AO216,"=1"),"")</f>
        <v/>
      </c>
      <c r="AQ216" s="101" t="str">
        <f t="shared" si="62"/>
        <v/>
      </c>
    </row>
    <row r="217" spans="27:43" x14ac:dyDescent="0.2">
      <c r="AA217" s="49">
        <v>212</v>
      </c>
      <c r="AC217" s="49"/>
      <c r="AD217" t="str">
        <f>IF(AC217&lt;&gt;"",VLOOKUP(AC217,$P$5:W$120,8,0),"")</f>
        <v/>
      </c>
      <c r="AF217" s="49" t="str">
        <f t="shared" si="58"/>
        <v/>
      </c>
      <c r="AG217" t="str">
        <f t="shared" si="56"/>
        <v/>
      </c>
      <c r="AH217" s="85"/>
      <c r="AI217" s="49" t="str">
        <f t="shared" si="59"/>
        <v/>
      </c>
      <c r="AJ217" t="str">
        <f t="shared" si="57"/>
        <v/>
      </c>
      <c r="AK217" s="97">
        <f t="shared" si="55"/>
        <v>0</v>
      </c>
      <c r="AM217" s="98">
        <f t="shared" si="60"/>
        <v>4703451</v>
      </c>
      <c r="AO217" s="100" t="str">
        <f t="shared" si="61"/>
        <v/>
      </c>
      <c r="AP217" s="100" t="str">
        <f>IF(AO217=1,COUNTIF($AO$6:AO217,"=1"),"")</f>
        <v/>
      </c>
      <c r="AQ217" s="101" t="str">
        <f t="shared" si="62"/>
        <v/>
      </c>
    </row>
    <row r="218" spans="27:43" x14ac:dyDescent="0.2">
      <c r="AA218" s="49">
        <v>213</v>
      </c>
      <c r="AC218" s="49"/>
      <c r="AD218" t="str">
        <f>IF(AC218&lt;&gt;"",VLOOKUP(AC218,$P$5:W$120,8,0),"")</f>
        <v/>
      </c>
      <c r="AF218" s="49" t="str">
        <f t="shared" si="58"/>
        <v/>
      </c>
      <c r="AG218" t="str">
        <f t="shared" si="56"/>
        <v/>
      </c>
      <c r="AH218" s="85"/>
      <c r="AI218" s="49" t="str">
        <f t="shared" si="59"/>
        <v/>
      </c>
      <c r="AJ218" t="str">
        <f t="shared" si="57"/>
        <v/>
      </c>
      <c r="AK218" s="97">
        <f t="shared" si="55"/>
        <v>0</v>
      </c>
      <c r="AM218" s="98">
        <f t="shared" si="60"/>
        <v>4703451</v>
      </c>
      <c r="AO218" s="100" t="str">
        <f t="shared" si="61"/>
        <v/>
      </c>
      <c r="AP218" s="100" t="str">
        <f>IF(AO218=1,COUNTIF($AO$6:AO218,"=1"),"")</f>
        <v/>
      </c>
      <c r="AQ218" s="101" t="str">
        <f t="shared" si="62"/>
        <v/>
      </c>
    </row>
    <row r="219" spans="27:43" x14ac:dyDescent="0.2">
      <c r="AA219" s="49">
        <v>214</v>
      </c>
      <c r="AC219" s="49"/>
      <c r="AD219" t="str">
        <f>IF(AC219&lt;&gt;"",VLOOKUP(AC219,$P$5:W$120,8,0),"")</f>
        <v/>
      </c>
      <c r="AF219" s="49" t="str">
        <f t="shared" si="58"/>
        <v/>
      </c>
      <c r="AG219" t="str">
        <f t="shared" si="56"/>
        <v/>
      </c>
      <c r="AH219" s="85"/>
      <c r="AI219" s="49" t="str">
        <f t="shared" si="59"/>
        <v/>
      </c>
      <c r="AJ219" t="str">
        <f t="shared" si="57"/>
        <v/>
      </c>
      <c r="AK219" s="97">
        <f t="shared" ref="AK219:AK282" si="63">AH219</f>
        <v>0</v>
      </c>
      <c r="AM219" s="98">
        <f t="shared" si="60"/>
        <v>4703451</v>
      </c>
      <c r="AO219" s="100" t="str">
        <f t="shared" si="61"/>
        <v/>
      </c>
      <c r="AP219" s="100" t="str">
        <f>IF(AO219=1,COUNTIF($AO$6:AO219,"=1"),"")</f>
        <v/>
      </c>
      <c r="AQ219" s="101" t="str">
        <f t="shared" si="62"/>
        <v/>
      </c>
    </row>
    <row r="220" spans="27:43" x14ac:dyDescent="0.2">
      <c r="AA220" s="49">
        <v>215</v>
      </c>
      <c r="AC220" s="49"/>
      <c r="AD220" t="str">
        <f>IF(AC220&lt;&gt;"",VLOOKUP(AC220,$P$5:W$120,8,0),"")</f>
        <v/>
      </c>
      <c r="AF220" s="49" t="str">
        <f t="shared" si="58"/>
        <v/>
      </c>
      <c r="AG220" t="str">
        <f t="shared" si="56"/>
        <v/>
      </c>
      <c r="AH220" s="85"/>
      <c r="AI220" s="49" t="str">
        <f t="shared" si="59"/>
        <v/>
      </c>
      <c r="AJ220" t="str">
        <f t="shared" si="57"/>
        <v/>
      </c>
      <c r="AK220" s="97">
        <f t="shared" si="63"/>
        <v>0</v>
      </c>
      <c r="AM220" s="98">
        <f t="shared" si="60"/>
        <v>4703451</v>
      </c>
      <c r="AO220" s="100" t="str">
        <f t="shared" si="61"/>
        <v/>
      </c>
      <c r="AP220" s="100" t="str">
        <f>IF(AO220=1,COUNTIF($AO$6:AO220,"=1"),"")</f>
        <v/>
      </c>
      <c r="AQ220" s="101" t="str">
        <f t="shared" si="62"/>
        <v/>
      </c>
    </row>
    <row r="221" spans="27:43" x14ac:dyDescent="0.2">
      <c r="AA221" s="49">
        <v>216</v>
      </c>
      <c r="AC221" s="49"/>
      <c r="AD221" t="str">
        <f>IF(AC221&lt;&gt;"",VLOOKUP(AC221,$P$5:W$120,8,0),"")</f>
        <v/>
      </c>
      <c r="AF221" s="49" t="str">
        <f t="shared" si="58"/>
        <v/>
      </c>
      <c r="AG221" t="str">
        <f t="shared" si="56"/>
        <v/>
      </c>
      <c r="AH221" s="85"/>
      <c r="AI221" s="49" t="str">
        <f t="shared" si="59"/>
        <v/>
      </c>
      <c r="AJ221" t="str">
        <f t="shared" si="57"/>
        <v/>
      </c>
      <c r="AK221" s="97">
        <f t="shared" si="63"/>
        <v>0</v>
      </c>
      <c r="AM221" s="98">
        <f t="shared" si="60"/>
        <v>4703451</v>
      </c>
      <c r="AO221" s="100" t="str">
        <f t="shared" si="61"/>
        <v/>
      </c>
      <c r="AP221" s="100" t="str">
        <f>IF(AO221=1,COUNTIF($AO$6:AO221,"=1"),"")</f>
        <v/>
      </c>
      <c r="AQ221" s="101" t="str">
        <f t="shared" si="62"/>
        <v/>
      </c>
    </row>
    <row r="222" spans="27:43" x14ac:dyDescent="0.2">
      <c r="AA222" s="49">
        <v>217</v>
      </c>
      <c r="AC222" s="49"/>
      <c r="AD222" t="str">
        <f>IF(AC222&lt;&gt;"",VLOOKUP(AC222,$P$5:W$120,8,0),"")</f>
        <v/>
      </c>
      <c r="AF222" s="49" t="str">
        <f t="shared" si="58"/>
        <v/>
      </c>
      <c r="AG222" t="str">
        <f t="shared" si="56"/>
        <v/>
      </c>
      <c r="AH222" s="85"/>
      <c r="AI222" s="49" t="str">
        <f t="shared" si="59"/>
        <v/>
      </c>
      <c r="AJ222" t="str">
        <f t="shared" si="57"/>
        <v/>
      </c>
      <c r="AK222" s="97">
        <f t="shared" si="63"/>
        <v>0</v>
      </c>
      <c r="AM222" s="98">
        <f t="shared" si="60"/>
        <v>4703451</v>
      </c>
      <c r="AO222" s="100" t="str">
        <f t="shared" si="61"/>
        <v/>
      </c>
      <c r="AP222" s="100" t="str">
        <f>IF(AO222=1,COUNTIF($AO$6:AO222,"=1"),"")</f>
        <v/>
      </c>
      <c r="AQ222" s="101" t="str">
        <f t="shared" si="62"/>
        <v/>
      </c>
    </row>
    <row r="223" spans="27:43" x14ac:dyDescent="0.2">
      <c r="AA223" s="49">
        <v>218</v>
      </c>
      <c r="AC223" s="49"/>
      <c r="AD223" t="str">
        <f>IF(AC223&lt;&gt;"",VLOOKUP(AC223,$P$5:W$120,8,0),"")</f>
        <v/>
      </c>
      <c r="AF223" s="49" t="str">
        <f t="shared" si="58"/>
        <v/>
      </c>
      <c r="AG223" t="str">
        <f t="shared" si="56"/>
        <v/>
      </c>
      <c r="AH223" s="85"/>
      <c r="AI223" s="49" t="str">
        <f t="shared" si="59"/>
        <v/>
      </c>
      <c r="AJ223" t="str">
        <f t="shared" si="57"/>
        <v/>
      </c>
      <c r="AK223" s="97">
        <f t="shared" si="63"/>
        <v>0</v>
      </c>
      <c r="AM223" s="98">
        <f t="shared" si="60"/>
        <v>4703451</v>
      </c>
      <c r="AO223" s="100" t="str">
        <f t="shared" si="61"/>
        <v/>
      </c>
      <c r="AP223" s="100" t="str">
        <f>IF(AO223=1,COUNTIF($AO$6:AO223,"=1"),"")</f>
        <v/>
      </c>
      <c r="AQ223" s="101" t="str">
        <f t="shared" si="62"/>
        <v/>
      </c>
    </row>
    <row r="224" spans="27:43" x14ac:dyDescent="0.2">
      <c r="AA224" s="49">
        <v>219</v>
      </c>
      <c r="AC224" s="49"/>
      <c r="AD224" t="str">
        <f>IF(AC224&lt;&gt;"",VLOOKUP(AC224,$P$5:W$120,8,0),"")</f>
        <v/>
      </c>
      <c r="AF224" s="49" t="str">
        <f t="shared" si="58"/>
        <v/>
      </c>
      <c r="AG224" t="str">
        <f t="shared" si="56"/>
        <v/>
      </c>
      <c r="AH224" s="85"/>
      <c r="AI224" s="49" t="str">
        <f t="shared" si="59"/>
        <v/>
      </c>
      <c r="AJ224" t="str">
        <f t="shared" si="57"/>
        <v/>
      </c>
      <c r="AK224" s="97">
        <f t="shared" si="63"/>
        <v>0</v>
      </c>
      <c r="AM224" s="98">
        <f t="shared" si="60"/>
        <v>4703451</v>
      </c>
      <c r="AO224" s="100" t="str">
        <f t="shared" si="61"/>
        <v/>
      </c>
      <c r="AP224" s="100" t="str">
        <f>IF(AO224=1,COUNTIF($AO$6:AO224,"=1"),"")</f>
        <v/>
      </c>
      <c r="AQ224" s="101" t="str">
        <f t="shared" si="62"/>
        <v/>
      </c>
    </row>
    <row r="225" spans="27:43" x14ac:dyDescent="0.2">
      <c r="AA225" s="49">
        <v>220</v>
      </c>
      <c r="AC225" s="49"/>
      <c r="AD225" t="str">
        <f>IF(AC225&lt;&gt;"",VLOOKUP(AC225,$P$5:W$120,8,0),"")</f>
        <v/>
      </c>
      <c r="AF225" s="49" t="str">
        <f t="shared" si="58"/>
        <v/>
      </c>
      <c r="AG225" t="str">
        <f t="shared" si="56"/>
        <v/>
      </c>
      <c r="AH225" s="85"/>
      <c r="AI225" s="49" t="str">
        <f t="shared" si="59"/>
        <v/>
      </c>
      <c r="AJ225" t="str">
        <f t="shared" si="57"/>
        <v/>
      </c>
      <c r="AK225" s="97">
        <f t="shared" si="63"/>
        <v>0</v>
      </c>
      <c r="AM225" s="98">
        <f t="shared" si="60"/>
        <v>4703451</v>
      </c>
      <c r="AO225" s="100" t="str">
        <f t="shared" si="61"/>
        <v/>
      </c>
      <c r="AP225" s="100" t="str">
        <f>IF(AO225=1,COUNTIF($AO$6:AO225,"=1"),"")</f>
        <v/>
      </c>
      <c r="AQ225" s="101" t="str">
        <f t="shared" si="62"/>
        <v/>
      </c>
    </row>
    <row r="226" spans="27:43" x14ac:dyDescent="0.2">
      <c r="AA226" s="49">
        <v>221</v>
      </c>
      <c r="AC226" s="49"/>
      <c r="AD226" t="str">
        <f>IF(AC226&lt;&gt;"",VLOOKUP(AC226,$P$5:W$120,8,0),"")</f>
        <v/>
      </c>
      <c r="AF226" s="49" t="str">
        <f t="shared" si="58"/>
        <v/>
      </c>
      <c r="AG226" t="str">
        <f t="shared" si="56"/>
        <v/>
      </c>
      <c r="AH226" s="85"/>
      <c r="AI226" s="49" t="str">
        <f t="shared" si="59"/>
        <v/>
      </c>
      <c r="AJ226" t="str">
        <f t="shared" si="57"/>
        <v/>
      </c>
      <c r="AK226" s="97">
        <f t="shared" si="63"/>
        <v>0</v>
      </c>
      <c r="AM226" s="98">
        <f t="shared" si="60"/>
        <v>4703451</v>
      </c>
      <c r="AO226" s="100" t="str">
        <f t="shared" si="61"/>
        <v/>
      </c>
      <c r="AP226" s="100" t="str">
        <f>IF(AO226=1,COUNTIF($AO$6:AO226,"=1"),"")</f>
        <v/>
      </c>
      <c r="AQ226" s="101" t="str">
        <f t="shared" si="62"/>
        <v/>
      </c>
    </row>
    <row r="227" spans="27:43" x14ac:dyDescent="0.2">
      <c r="AA227" s="49">
        <v>222</v>
      </c>
      <c r="AC227" s="49"/>
      <c r="AD227" t="str">
        <f>IF(AC227&lt;&gt;"",VLOOKUP(AC227,$P$5:W$120,8,0),"")</f>
        <v/>
      </c>
      <c r="AF227" s="49" t="str">
        <f t="shared" si="58"/>
        <v/>
      </c>
      <c r="AG227" t="str">
        <f t="shared" si="56"/>
        <v/>
      </c>
      <c r="AH227" s="85"/>
      <c r="AI227" s="49" t="str">
        <f t="shared" si="59"/>
        <v/>
      </c>
      <c r="AJ227" t="str">
        <f t="shared" si="57"/>
        <v/>
      </c>
      <c r="AK227" s="97">
        <f t="shared" si="63"/>
        <v>0</v>
      </c>
      <c r="AM227" s="98">
        <f t="shared" si="60"/>
        <v>4703451</v>
      </c>
      <c r="AO227" s="100" t="str">
        <f t="shared" si="61"/>
        <v/>
      </c>
      <c r="AP227" s="100" t="str">
        <f>IF(AO227=1,COUNTIF($AO$6:AO227,"=1"),"")</f>
        <v/>
      </c>
      <c r="AQ227" s="101" t="str">
        <f t="shared" si="62"/>
        <v/>
      </c>
    </row>
    <row r="228" spans="27:43" x14ac:dyDescent="0.2">
      <c r="AA228" s="49">
        <v>223</v>
      </c>
      <c r="AC228" s="49"/>
      <c r="AD228" t="str">
        <f>IF(AC228&lt;&gt;"",VLOOKUP(AC228,$P$5:W$120,8,0),"")</f>
        <v/>
      </c>
      <c r="AF228" s="49" t="str">
        <f t="shared" si="58"/>
        <v/>
      </c>
      <c r="AG228" t="str">
        <f t="shared" si="56"/>
        <v/>
      </c>
      <c r="AH228" s="85"/>
      <c r="AI228" s="49" t="str">
        <f t="shared" si="59"/>
        <v/>
      </c>
      <c r="AJ228" t="str">
        <f t="shared" si="57"/>
        <v/>
      </c>
      <c r="AK228" s="97">
        <f t="shared" si="63"/>
        <v>0</v>
      </c>
      <c r="AM228" s="98">
        <f t="shared" si="60"/>
        <v>4703451</v>
      </c>
      <c r="AO228" s="100" t="str">
        <f t="shared" si="61"/>
        <v/>
      </c>
      <c r="AP228" s="100" t="str">
        <f>IF(AO228=1,COUNTIF($AO$6:AO228,"=1"),"")</f>
        <v/>
      </c>
      <c r="AQ228" s="101" t="str">
        <f t="shared" si="62"/>
        <v/>
      </c>
    </row>
    <row r="229" spans="27:43" x14ac:dyDescent="0.2">
      <c r="AA229" s="49">
        <v>224</v>
      </c>
      <c r="AC229" s="49"/>
      <c r="AD229" t="str">
        <f>IF(AC229&lt;&gt;"",VLOOKUP(AC229,$P$5:W$120,8,0),"")</f>
        <v/>
      </c>
      <c r="AF229" s="49" t="str">
        <f t="shared" si="58"/>
        <v/>
      </c>
      <c r="AG229" t="str">
        <f t="shared" si="56"/>
        <v/>
      </c>
      <c r="AH229" s="85"/>
      <c r="AI229" s="49" t="str">
        <f t="shared" si="59"/>
        <v/>
      </c>
      <c r="AJ229" t="str">
        <f t="shared" si="57"/>
        <v/>
      </c>
      <c r="AK229" s="97">
        <f t="shared" si="63"/>
        <v>0</v>
      </c>
      <c r="AM229" s="98">
        <f t="shared" si="60"/>
        <v>4703451</v>
      </c>
      <c r="AO229" s="100" t="str">
        <f t="shared" si="61"/>
        <v/>
      </c>
      <c r="AP229" s="100" t="str">
        <f>IF(AO229=1,COUNTIF($AO$6:AO229,"=1"),"")</f>
        <v/>
      </c>
      <c r="AQ229" s="101" t="str">
        <f t="shared" si="62"/>
        <v/>
      </c>
    </row>
    <row r="230" spans="27:43" x14ac:dyDescent="0.2">
      <c r="AA230" s="49">
        <v>225</v>
      </c>
      <c r="AC230" s="49"/>
      <c r="AD230" t="str">
        <f>IF(AC230&lt;&gt;"",VLOOKUP(AC230,$P$5:W$120,8,0),"")</f>
        <v/>
      </c>
      <c r="AF230" s="49" t="str">
        <f t="shared" si="58"/>
        <v/>
      </c>
      <c r="AG230" t="str">
        <f t="shared" si="56"/>
        <v/>
      </c>
      <c r="AH230" s="85"/>
      <c r="AI230" s="49" t="str">
        <f t="shared" si="59"/>
        <v/>
      </c>
      <c r="AJ230" t="str">
        <f t="shared" si="57"/>
        <v/>
      </c>
      <c r="AK230" s="97">
        <f t="shared" si="63"/>
        <v>0</v>
      </c>
      <c r="AM230" s="98">
        <f t="shared" si="60"/>
        <v>4703451</v>
      </c>
      <c r="AO230" s="100" t="str">
        <f t="shared" si="61"/>
        <v/>
      </c>
      <c r="AP230" s="100" t="str">
        <f>IF(AO230=1,COUNTIF($AO$6:AO230,"=1"),"")</f>
        <v/>
      </c>
      <c r="AQ230" s="101" t="str">
        <f t="shared" si="62"/>
        <v/>
      </c>
    </row>
    <row r="231" spans="27:43" x14ac:dyDescent="0.2">
      <c r="AA231" s="49">
        <v>226</v>
      </c>
      <c r="AC231" s="49"/>
      <c r="AD231" t="str">
        <f>IF(AC231&lt;&gt;"",VLOOKUP(AC231,$P$5:W$120,8,0),"")</f>
        <v/>
      </c>
      <c r="AF231" s="49" t="str">
        <f t="shared" si="58"/>
        <v/>
      </c>
      <c r="AG231" t="str">
        <f t="shared" si="56"/>
        <v/>
      </c>
      <c r="AH231" s="85"/>
      <c r="AI231" s="49" t="str">
        <f t="shared" si="59"/>
        <v/>
      </c>
      <c r="AJ231" t="str">
        <f t="shared" si="57"/>
        <v/>
      </c>
      <c r="AK231" s="97">
        <f t="shared" si="63"/>
        <v>0</v>
      </c>
      <c r="AM231" s="98">
        <f t="shared" si="60"/>
        <v>4703451</v>
      </c>
      <c r="AO231" s="100" t="str">
        <f t="shared" si="61"/>
        <v/>
      </c>
      <c r="AP231" s="100" t="str">
        <f>IF(AO231=1,COUNTIF($AO$6:AO231,"=1"),"")</f>
        <v/>
      </c>
      <c r="AQ231" s="101" t="str">
        <f t="shared" si="62"/>
        <v/>
      </c>
    </row>
    <row r="232" spans="27:43" x14ac:dyDescent="0.2">
      <c r="AA232" s="49">
        <v>227</v>
      </c>
      <c r="AC232" s="49"/>
      <c r="AD232" t="str">
        <f>IF(AC232&lt;&gt;"",VLOOKUP(AC232,$P$5:W$120,8,0),"")</f>
        <v/>
      </c>
      <c r="AF232" s="49" t="str">
        <f t="shared" si="58"/>
        <v/>
      </c>
      <c r="AG232" t="str">
        <f t="shared" si="56"/>
        <v/>
      </c>
      <c r="AH232" s="85"/>
      <c r="AI232" s="49" t="str">
        <f t="shared" si="59"/>
        <v/>
      </c>
      <c r="AJ232" t="str">
        <f t="shared" si="57"/>
        <v/>
      </c>
      <c r="AK232" s="97">
        <f t="shared" si="63"/>
        <v>0</v>
      </c>
      <c r="AM232" s="98">
        <f t="shared" si="60"/>
        <v>4703451</v>
      </c>
      <c r="AO232" s="100" t="str">
        <f t="shared" si="61"/>
        <v/>
      </c>
      <c r="AP232" s="100" t="str">
        <f>IF(AO232=1,COUNTIF($AO$6:AO232,"=1"),"")</f>
        <v/>
      </c>
      <c r="AQ232" s="101" t="str">
        <f t="shared" si="62"/>
        <v/>
      </c>
    </row>
    <row r="233" spans="27:43" x14ac:dyDescent="0.2">
      <c r="AA233" s="49">
        <v>228</v>
      </c>
      <c r="AC233" s="49"/>
      <c r="AD233" t="str">
        <f>IF(AC233&lt;&gt;"",VLOOKUP(AC233,$P$5:W$120,8,0),"")</f>
        <v/>
      </c>
      <c r="AF233" s="49" t="str">
        <f t="shared" si="58"/>
        <v/>
      </c>
      <c r="AG233" t="str">
        <f t="shared" si="56"/>
        <v/>
      </c>
      <c r="AH233" s="85"/>
      <c r="AI233" s="49" t="str">
        <f t="shared" si="59"/>
        <v/>
      </c>
      <c r="AJ233" t="str">
        <f t="shared" si="57"/>
        <v/>
      </c>
      <c r="AK233" s="97">
        <f t="shared" si="63"/>
        <v>0</v>
      </c>
      <c r="AM233" s="98">
        <f t="shared" si="60"/>
        <v>4703451</v>
      </c>
      <c r="AO233" s="100" t="str">
        <f t="shared" si="61"/>
        <v/>
      </c>
      <c r="AP233" s="100" t="str">
        <f>IF(AO233=1,COUNTIF($AO$6:AO233,"=1"),"")</f>
        <v/>
      </c>
      <c r="AQ233" s="101" t="str">
        <f t="shared" si="62"/>
        <v/>
      </c>
    </row>
    <row r="234" spans="27:43" x14ac:dyDescent="0.2">
      <c r="AA234" s="49">
        <v>229</v>
      </c>
      <c r="AC234" s="49"/>
      <c r="AD234" t="str">
        <f>IF(AC234&lt;&gt;"",VLOOKUP(AC234,$P$5:W$120,8,0),"")</f>
        <v/>
      </c>
      <c r="AF234" s="49" t="str">
        <f t="shared" si="58"/>
        <v/>
      </c>
      <c r="AG234" t="str">
        <f t="shared" si="56"/>
        <v/>
      </c>
      <c r="AH234" s="85"/>
      <c r="AI234" s="49" t="str">
        <f t="shared" si="59"/>
        <v/>
      </c>
      <c r="AJ234" t="str">
        <f t="shared" si="57"/>
        <v/>
      </c>
      <c r="AK234" s="97">
        <f t="shared" si="63"/>
        <v>0</v>
      </c>
      <c r="AM234" s="98">
        <f t="shared" si="60"/>
        <v>4703451</v>
      </c>
      <c r="AO234" s="100" t="str">
        <f t="shared" si="61"/>
        <v/>
      </c>
      <c r="AP234" s="100" t="str">
        <f>IF(AO234=1,COUNTIF($AO$6:AO234,"=1"),"")</f>
        <v/>
      </c>
      <c r="AQ234" s="101" t="str">
        <f t="shared" si="62"/>
        <v/>
      </c>
    </row>
    <row r="235" spans="27:43" x14ac:dyDescent="0.2">
      <c r="AA235" s="49">
        <v>230</v>
      </c>
      <c r="AC235" s="49"/>
      <c r="AD235" t="str">
        <f>IF(AC235&lt;&gt;"",VLOOKUP(AC235,$P$5:W$120,8,0),"")</f>
        <v/>
      </c>
      <c r="AF235" s="49" t="str">
        <f t="shared" si="58"/>
        <v/>
      </c>
      <c r="AG235" t="str">
        <f t="shared" si="56"/>
        <v/>
      </c>
      <c r="AH235" s="85"/>
      <c r="AI235" s="49" t="str">
        <f t="shared" si="59"/>
        <v/>
      </c>
      <c r="AJ235" t="str">
        <f t="shared" si="57"/>
        <v/>
      </c>
      <c r="AK235" s="97">
        <f t="shared" si="63"/>
        <v>0</v>
      </c>
      <c r="AM235" s="98">
        <f t="shared" si="60"/>
        <v>4703451</v>
      </c>
      <c r="AO235" s="100" t="str">
        <f t="shared" si="61"/>
        <v/>
      </c>
      <c r="AP235" s="100" t="str">
        <f>IF(AO235=1,COUNTIF($AO$6:AO235,"=1"),"")</f>
        <v/>
      </c>
      <c r="AQ235" s="101" t="str">
        <f t="shared" si="62"/>
        <v/>
      </c>
    </row>
    <row r="236" spans="27:43" x14ac:dyDescent="0.2">
      <c r="AA236" s="49">
        <v>231</v>
      </c>
      <c r="AC236" s="49"/>
      <c r="AD236" t="str">
        <f>IF(AC236&lt;&gt;"",VLOOKUP(AC236,$P$5:W$120,8,0),"")</f>
        <v/>
      </c>
      <c r="AF236" s="49" t="str">
        <f t="shared" si="58"/>
        <v/>
      </c>
      <c r="AG236" t="str">
        <f t="shared" si="56"/>
        <v/>
      </c>
      <c r="AH236" s="85"/>
      <c r="AI236" s="49" t="str">
        <f t="shared" si="59"/>
        <v/>
      </c>
      <c r="AJ236" t="str">
        <f t="shared" si="57"/>
        <v/>
      </c>
      <c r="AK236" s="97">
        <f t="shared" si="63"/>
        <v>0</v>
      </c>
      <c r="AM236" s="98">
        <f t="shared" si="60"/>
        <v>4703451</v>
      </c>
      <c r="AO236" s="100" t="str">
        <f t="shared" si="61"/>
        <v/>
      </c>
      <c r="AP236" s="100" t="str">
        <f>IF(AO236=1,COUNTIF($AO$6:AO236,"=1"),"")</f>
        <v/>
      </c>
      <c r="AQ236" s="101" t="str">
        <f t="shared" si="62"/>
        <v/>
      </c>
    </row>
    <row r="237" spans="27:43" x14ac:dyDescent="0.2">
      <c r="AA237" s="49">
        <v>232</v>
      </c>
      <c r="AC237" s="49"/>
      <c r="AD237" t="str">
        <f>IF(AC237&lt;&gt;"",VLOOKUP(AC237,$P$5:W$120,8,0),"")</f>
        <v/>
      </c>
      <c r="AF237" s="49" t="str">
        <f t="shared" si="58"/>
        <v/>
      </c>
      <c r="AG237" t="str">
        <f t="shared" si="56"/>
        <v/>
      </c>
      <c r="AH237" s="85"/>
      <c r="AI237" s="49" t="str">
        <f t="shared" si="59"/>
        <v/>
      </c>
      <c r="AJ237" t="str">
        <f t="shared" si="57"/>
        <v/>
      </c>
      <c r="AK237" s="97">
        <f t="shared" si="63"/>
        <v>0</v>
      </c>
      <c r="AM237" s="98">
        <f t="shared" si="60"/>
        <v>4703451</v>
      </c>
      <c r="AO237" s="100" t="str">
        <f t="shared" si="61"/>
        <v/>
      </c>
      <c r="AP237" s="100" t="str">
        <f>IF(AO237=1,COUNTIF($AO$6:AO237,"=1"),"")</f>
        <v/>
      </c>
      <c r="AQ237" s="101" t="str">
        <f t="shared" si="62"/>
        <v/>
      </c>
    </row>
    <row r="238" spans="27:43" x14ac:dyDescent="0.2">
      <c r="AA238" s="49">
        <v>233</v>
      </c>
      <c r="AC238" s="49"/>
      <c r="AD238" t="str">
        <f>IF(AC238&lt;&gt;"",VLOOKUP(AC238,$P$5:W$120,8,0),"")</f>
        <v/>
      </c>
      <c r="AF238" s="49" t="str">
        <f t="shared" si="58"/>
        <v/>
      </c>
      <c r="AG238" t="str">
        <f t="shared" si="56"/>
        <v/>
      </c>
      <c r="AH238" s="85"/>
      <c r="AI238" s="49" t="str">
        <f t="shared" si="59"/>
        <v/>
      </c>
      <c r="AJ238" t="str">
        <f t="shared" si="57"/>
        <v/>
      </c>
      <c r="AK238" s="97">
        <f t="shared" si="63"/>
        <v>0</v>
      </c>
      <c r="AM238" s="98">
        <f t="shared" si="60"/>
        <v>4703451</v>
      </c>
      <c r="AO238" s="100" t="str">
        <f t="shared" si="61"/>
        <v/>
      </c>
      <c r="AP238" s="100" t="str">
        <f>IF(AO238=1,COUNTIF($AO$6:AO238,"=1"),"")</f>
        <v/>
      </c>
      <c r="AQ238" s="101" t="str">
        <f t="shared" si="62"/>
        <v/>
      </c>
    </row>
    <row r="239" spans="27:43" x14ac:dyDescent="0.2">
      <c r="AA239" s="49">
        <v>234</v>
      </c>
      <c r="AC239" s="49"/>
      <c r="AD239" t="str">
        <f>IF(AC239&lt;&gt;"",VLOOKUP(AC239,$P$5:W$120,8,0),"")</f>
        <v/>
      </c>
      <c r="AF239" s="49" t="str">
        <f t="shared" si="58"/>
        <v/>
      </c>
      <c r="AG239" t="str">
        <f t="shared" si="56"/>
        <v/>
      </c>
      <c r="AH239" s="85"/>
      <c r="AI239" s="49" t="str">
        <f t="shared" si="59"/>
        <v/>
      </c>
      <c r="AJ239" t="str">
        <f t="shared" si="57"/>
        <v/>
      </c>
      <c r="AK239" s="97">
        <f t="shared" si="63"/>
        <v>0</v>
      </c>
      <c r="AM239" s="98">
        <f t="shared" si="60"/>
        <v>4703451</v>
      </c>
      <c r="AO239" s="100" t="str">
        <f t="shared" si="61"/>
        <v/>
      </c>
      <c r="AP239" s="100" t="str">
        <f>IF(AO239=1,COUNTIF($AO$6:AO239,"=1"),"")</f>
        <v/>
      </c>
      <c r="AQ239" s="101" t="str">
        <f t="shared" si="62"/>
        <v/>
      </c>
    </row>
    <row r="240" spans="27:43" x14ac:dyDescent="0.2">
      <c r="AA240" s="49">
        <v>235</v>
      </c>
      <c r="AC240" s="49"/>
      <c r="AD240" t="str">
        <f>IF(AC240&lt;&gt;"",VLOOKUP(AC240,$P$5:W$120,8,0),"")</f>
        <v/>
      </c>
      <c r="AF240" s="49" t="str">
        <f t="shared" si="58"/>
        <v/>
      </c>
      <c r="AG240" t="str">
        <f t="shared" si="56"/>
        <v/>
      </c>
      <c r="AH240" s="85"/>
      <c r="AI240" s="49" t="str">
        <f t="shared" si="59"/>
        <v/>
      </c>
      <c r="AJ240" t="str">
        <f t="shared" si="57"/>
        <v/>
      </c>
      <c r="AK240" s="97">
        <f t="shared" si="63"/>
        <v>0</v>
      </c>
      <c r="AM240" s="98">
        <f t="shared" si="60"/>
        <v>4703451</v>
      </c>
      <c r="AO240" s="100" t="str">
        <f t="shared" si="61"/>
        <v/>
      </c>
      <c r="AP240" s="100" t="str">
        <f>IF(AO240=1,COUNTIF($AO$6:AO240,"=1"),"")</f>
        <v/>
      </c>
      <c r="AQ240" s="101" t="str">
        <f t="shared" si="62"/>
        <v/>
      </c>
    </row>
    <row r="241" spans="27:43" x14ac:dyDescent="0.2">
      <c r="AA241" s="49">
        <v>236</v>
      </c>
      <c r="AC241" s="49"/>
      <c r="AD241" t="str">
        <f>IF(AC241&lt;&gt;"",VLOOKUP(AC241,$P$5:W$120,8,0),"")</f>
        <v/>
      </c>
      <c r="AF241" s="49" t="str">
        <f t="shared" si="58"/>
        <v/>
      </c>
      <c r="AG241" t="str">
        <f t="shared" si="56"/>
        <v/>
      </c>
      <c r="AH241" s="85"/>
      <c r="AI241" s="49" t="str">
        <f t="shared" si="59"/>
        <v/>
      </c>
      <c r="AJ241" t="str">
        <f t="shared" si="57"/>
        <v/>
      </c>
      <c r="AK241" s="97">
        <f t="shared" si="63"/>
        <v>0</v>
      </c>
      <c r="AM241" s="98">
        <f t="shared" si="60"/>
        <v>4703451</v>
      </c>
      <c r="AO241" s="100" t="str">
        <f t="shared" si="61"/>
        <v/>
      </c>
      <c r="AP241" s="100" t="str">
        <f>IF(AO241=1,COUNTIF($AO$6:AO241,"=1"),"")</f>
        <v/>
      </c>
      <c r="AQ241" s="101" t="str">
        <f t="shared" si="62"/>
        <v/>
      </c>
    </row>
    <row r="242" spans="27:43" x14ac:dyDescent="0.2">
      <c r="AA242" s="49">
        <v>237</v>
      </c>
      <c r="AC242" s="49"/>
      <c r="AD242" t="str">
        <f>IF(AC242&lt;&gt;"",VLOOKUP(AC242,$P$5:W$120,8,0),"")</f>
        <v/>
      </c>
      <c r="AF242" s="49" t="str">
        <f t="shared" si="58"/>
        <v/>
      </c>
      <c r="AG242" t="str">
        <f t="shared" si="56"/>
        <v/>
      </c>
      <c r="AH242" s="85"/>
      <c r="AI242" s="49" t="str">
        <f t="shared" si="59"/>
        <v/>
      </c>
      <c r="AJ242" t="str">
        <f t="shared" si="57"/>
        <v/>
      </c>
      <c r="AK242" s="97">
        <f t="shared" si="63"/>
        <v>0</v>
      </c>
      <c r="AM242" s="98">
        <f t="shared" si="60"/>
        <v>4703451</v>
      </c>
      <c r="AO242" s="100" t="str">
        <f t="shared" si="61"/>
        <v/>
      </c>
      <c r="AP242" s="100" t="str">
        <f>IF(AO242=1,COUNTIF($AO$6:AO242,"=1"),"")</f>
        <v/>
      </c>
      <c r="AQ242" s="101" t="str">
        <f t="shared" si="62"/>
        <v/>
      </c>
    </row>
    <row r="243" spans="27:43" x14ac:dyDescent="0.2">
      <c r="AA243" s="49">
        <v>238</v>
      </c>
      <c r="AC243" s="49"/>
      <c r="AD243" t="str">
        <f>IF(AC243&lt;&gt;"",VLOOKUP(AC243,$P$5:W$120,8,0),"")</f>
        <v/>
      </c>
      <c r="AF243" s="49" t="str">
        <f t="shared" si="58"/>
        <v/>
      </c>
      <c r="AG243" t="str">
        <f t="shared" si="56"/>
        <v/>
      </c>
      <c r="AH243" s="85"/>
      <c r="AI243" s="49" t="str">
        <f t="shared" si="59"/>
        <v/>
      </c>
      <c r="AJ243" t="str">
        <f t="shared" si="57"/>
        <v/>
      </c>
      <c r="AK243" s="97">
        <f t="shared" si="63"/>
        <v>0</v>
      </c>
      <c r="AM243" s="98">
        <f t="shared" si="60"/>
        <v>4703451</v>
      </c>
      <c r="AO243" s="100" t="str">
        <f t="shared" si="61"/>
        <v/>
      </c>
      <c r="AP243" s="100" t="str">
        <f>IF(AO243=1,COUNTIF($AO$6:AO243,"=1"),"")</f>
        <v/>
      </c>
      <c r="AQ243" s="101" t="str">
        <f t="shared" si="62"/>
        <v/>
      </c>
    </row>
    <row r="244" spans="27:43" x14ac:dyDescent="0.2">
      <c r="AA244" s="49">
        <v>239</v>
      </c>
      <c r="AC244" s="49"/>
      <c r="AD244" t="str">
        <f>IF(AC244&lt;&gt;"",VLOOKUP(AC244,$P$5:W$120,8,0),"")</f>
        <v/>
      </c>
      <c r="AF244" s="49" t="str">
        <f t="shared" si="58"/>
        <v/>
      </c>
      <c r="AG244" t="str">
        <f t="shared" si="56"/>
        <v/>
      </c>
      <c r="AH244" s="85"/>
      <c r="AI244" s="49" t="str">
        <f t="shared" si="59"/>
        <v/>
      </c>
      <c r="AJ244" t="str">
        <f t="shared" si="57"/>
        <v/>
      </c>
      <c r="AK244" s="97">
        <f t="shared" si="63"/>
        <v>0</v>
      </c>
      <c r="AM244" s="98">
        <f t="shared" si="60"/>
        <v>4703451</v>
      </c>
      <c r="AO244" s="100" t="str">
        <f t="shared" si="61"/>
        <v/>
      </c>
      <c r="AP244" s="100" t="str">
        <f>IF(AO244=1,COUNTIF($AO$6:AO244,"=1"),"")</f>
        <v/>
      </c>
      <c r="AQ244" s="101" t="str">
        <f t="shared" si="62"/>
        <v/>
      </c>
    </row>
    <row r="245" spans="27:43" x14ac:dyDescent="0.2">
      <c r="AA245" s="49">
        <v>240</v>
      </c>
      <c r="AC245" s="49"/>
      <c r="AD245" t="str">
        <f>IF(AC245&lt;&gt;"",VLOOKUP(AC245,$P$5:W$120,8,0),"")</f>
        <v/>
      </c>
      <c r="AF245" s="49" t="str">
        <f t="shared" si="58"/>
        <v/>
      </c>
      <c r="AG245" t="str">
        <f t="shared" si="56"/>
        <v/>
      </c>
      <c r="AH245" s="85"/>
      <c r="AI245" s="49" t="str">
        <f t="shared" si="59"/>
        <v/>
      </c>
      <c r="AJ245" t="str">
        <f t="shared" si="57"/>
        <v/>
      </c>
      <c r="AK245" s="97">
        <f t="shared" si="63"/>
        <v>0</v>
      </c>
      <c r="AM245" s="98">
        <f t="shared" si="60"/>
        <v>4703451</v>
      </c>
      <c r="AO245" s="100" t="str">
        <f t="shared" si="61"/>
        <v/>
      </c>
      <c r="AP245" s="100" t="str">
        <f>IF(AO245=1,COUNTIF($AO$6:AO245,"=1"),"")</f>
        <v/>
      </c>
      <c r="AQ245" s="101" t="str">
        <f t="shared" si="62"/>
        <v/>
      </c>
    </row>
    <row r="246" spans="27:43" x14ac:dyDescent="0.2">
      <c r="AA246" s="49">
        <v>241</v>
      </c>
      <c r="AC246" s="49"/>
      <c r="AD246" t="str">
        <f>IF(AC246&lt;&gt;"",VLOOKUP(AC246,$P$5:W$120,8,0),"")</f>
        <v/>
      </c>
      <c r="AF246" s="49" t="str">
        <f t="shared" si="58"/>
        <v/>
      </c>
      <c r="AG246" t="str">
        <f t="shared" si="56"/>
        <v/>
      </c>
      <c r="AH246" s="85"/>
      <c r="AI246" s="49" t="str">
        <f t="shared" si="59"/>
        <v/>
      </c>
      <c r="AJ246" t="str">
        <f t="shared" si="57"/>
        <v/>
      </c>
      <c r="AK246" s="97">
        <f t="shared" si="63"/>
        <v>0</v>
      </c>
      <c r="AM246" s="98">
        <f t="shared" si="60"/>
        <v>4703451</v>
      </c>
      <c r="AO246" s="100" t="str">
        <f t="shared" si="61"/>
        <v/>
      </c>
      <c r="AP246" s="100" t="str">
        <f>IF(AO246=1,COUNTIF($AO$6:AO246,"=1"),"")</f>
        <v/>
      </c>
      <c r="AQ246" s="101" t="str">
        <f t="shared" si="62"/>
        <v/>
      </c>
    </row>
    <row r="247" spans="27:43" x14ac:dyDescent="0.2">
      <c r="AA247" s="49">
        <v>242</v>
      </c>
      <c r="AC247" s="49"/>
      <c r="AD247" t="str">
        <f>IF(AC247&lt;&gt;"",VLOOKUP(AC247,$P$5:W$120,8,0),"")</f>
        <v/>
      </c>
      <c r="AF247" s="49" t="str">
        <f t="shared" si="58"/>
        <v/>
      </c>
      <c r="AG247" t="str">
        <f t="shared" si="56"/>
        <v/>
      </c>
      <c r="AH247" s="85"/>
      <c r="AI247" s="49" t="str">
        <f t="shared" si="59"/>
        <v/>
      </c>
      <c r="AJ247" t="str">
        <f t="shared" si="57"/>
        <v/>
      </c>
      <c r="AK247" s="97">
        <f t="shared" si="63"/>
        <v>0</v>
      </c>
      <c r="AM247" s="98">
        <f t="shared" si="60"/>
        <v>4703451</v>
      </c>
      <c r="AO247" s="100" t="str">
        <f t="shared" si="61"/>
        <v/>
      </c>
      <c r="AP247" s="100" t="str">
        <f>IF(AO247=1,COUNTIF($AO$6:AO247,"=1"),"")</f>
        <v/>
      </c>
      <c r="AQ247" s="101" t="str">
        <f t="shared" si="62"/>
        <v/>
      </c>
    </row>
    <row r="248" spans="27:43" x14ac:dyDescent="0.2">
      <c r="AA248" s="49">
        <v>243</v>
      </c>
      <c r="AC248" s="49"/>
      <c r="AD248" t="str">
        <f>IF(AC248&lt;&gt;"",VLOOKUP(AC248,$P$5:W$120,8,0),"")</f>
        <v/>
      </c>
      <c r="AF248" s="49" t="str">
        <f t="shared" si="58"/>
        <v/>
      </c>
      <c r="AG248" t="str">
        <f t="shared" si="56"/>
        <v/>
      </c>
      <c r="AH248" s="85"/>
      <c r="AI248" s="49" t="str">
        <f t="shared" si="59"/>
        <v/>
      </c>
      <c r="AJ248" t="str">
        <f t="shared" si="57"/>
        <v/>
      </c>
      <c r="AK248" s="97">
        <f t="shared" si="63"/>
        <v>0</v>
      </c>
      <c r="AM248" s="98">
        <f t="shared" si="60"/>
        <v>4703451</v>
      </c>
      <c r="AO248" s="100" t="str">
        <f t="shared" si="61"/>
        <v/>
      </c>
      <c r="AP248" s="100" t="str">
        <f>IF(AO248=1,COUNTIF($AO$6:AO248,"=1"),"")</f>
        <v/>
      </c>
      <c r="AQ248" s="101" t="str">
        <f t="shared" si="62"/>
        <v/>
      </c>
    </row>
    <row r="249" spans="27:43" x14ac:dyDescent="0.2">
      <c r="AA249" s="49">
        <v>244</v>
      </c>
      <c r="AC249" s="49"/>
      <c r="AD249" t="str">
        <f>IF(AC249&lt;&gt;"",VLOOKUP(AC249,$P$5:W$120,8,0),"")</f>
        <v/>
      </c>
      <c r="AF249" s="49" t="str">
        <f t="shared" si="58"/>
        <v/>
      </c>
      <c r="AG249" t="str">
        <f t="shared" si="56"/>
        <v/>
      </c>
      <c r="AH249" s="85"/>
      <c r="AI249" s="49" t="str">
        <f t="shared" si="59"/>
        <v/>
      </c>
      <c r="AJ249" t="str">
        <f t="shared" si="57"/>
        <v/>
      </c>
      <c r="AK249" s="97">
        <f t="shared" si="63"/>
        <v>0</v>
      </c>
      <c r="AM249" s="98">
        <f t="shared" si="60"/>
        <v>4703451</v>
      </c>
      <c r="AO249" s="100" t="str">
        <f t="shared" si="61"/>
        <v/>
      </c>
      <c r="AP249" s="100" t="str">
        <f>IF(AO249=1,COUNTIF($AO$6:AO249,"=1"),"")</f>
        <v/>
      </c>
      <c r="AQ249" s="101" t="str">
        <f t="shared" si="62"/>
        <v/>
      </c>
    </row>
    <row r="250" spans="27:43" x14ac:dyDescent="0.2">
      <c r="AA250" s="49">
        <v>245</v>
      </c>
      <c r="AC250" s="49"/>
      <c r="AD250" t="str">
        <f>IF(AC250&lt;&gt;"",VLOOKUP(AC250,$P$5:W$120,8,0),"")</f>
        <v/>
      </c>
      <c r="AF250" s="49" t="str">
        <f t="shared" si="58"/>
        <v/>
      </c>
      <c r="AG250" t="str">
        <f t="shared" si="56"/>
        <v/>
      </c>
      <c r="AH250" s="85"/>
      <c r="AI250" s="49" t="str">
        <f t="shared" si="59"/>
        <v/>
      </c>
      <c r="AJ250" t="str">
        <f t="shared" si="57"/>
        <v/>
      </c>
      <c r="AK250" s="97">
        <f t="shared" si="63"/>
        <v>0</v>
      </c>
      <c r="AM250" s="98">
        <f t="shared" si="60"/>
        <v>4703451</v>
      </c>
      <c r="AO250" s="100" t="str">
        <f t="shared" si="61"/>
        <v/>
      </c>
      <c r="AP250" s="100" t="str">
        <f>IF(AO250=1,COUNTIF($AO$6:AO250,"=1"),"")</f>
        <v/>
      </c>
      <c r="AQ250" s="101" t="str">
        <f t="shared" si="62"/>
        <v/>
      </c>
    </row>
    <row r="251" spans="27:43" x14ac:dyDescent="0.2">
      <c r="AA251" s="49">
        <v>246</v>
      </c>
      <c r="AC251" s="49"/>
      <c r="AD251" t="str">
        <f>IF(AC251&lt;&gt;"",VLOOKUP(AC251,$P$5:W$120,8,0),"")</f>
        <v/>
      </c>
      <c r="AF251" s="49" t="str">
        <f t="shared" si="58"/>
        <v/>
      </c>
      <c r="AG251" t="str">
        <f t="shared" si="56"/>
        <v/>
      </c>
      <c r="AH251" s="85"/>
      <c r="AI251" s="49" t="str">
        <f t="shared" si="59"/>
        <v/>
      </c>
      <c r="AJ251" t="str">
        <f t="shared" si="57"/>
        <v/>
      </c>
      <c r="AK251" s="97">
        <f t="shared" si="63"/>
        <v>0</v>
      </c>
      <c r="AM251" s="98">
        <f t="shared" si="60"/>
        <v>4703451</v>
      </c>
      <c r="AO251" s="100" t="str">
        <f t="shared" si="61"/>
        <v/>
      </c>
      <c r="AP251" s="100" t="str">
        <f>IF(AO251=1,COUNTIF($AO$6:AO251,"=1"),"")</f>
        <v/>
      </c>
      <c r="AQ251" s="101" t="str">
        <f t="shared" si="62"/>
        <v/>
      </c>
    </row>
    <row r="252" spans="27:43" x14ac:dyDescent="0.2">
      <c r="AA252" s="49">
        <v>247</v>
      </c>
      <c r="AC252" s="49"/>
      <c r="AD252" t="str">
        <f>IF(AC252&lt;&gt;"",VLOOKUP(AC252,$P$5:W$120,8,0),"")</f>
        <v/>
      </c>
      <c r="AF252" s="49" t="str">
        <f t="shared" si="58"/>
        <v/>
      </c>
      <c r="AG252" t="str">
        <f t="shared" si="56"/>
        <v/>
      </c>
      <c r="AH252" s="85"/>
      <c r="AI252" s="49" t="str">
        <f t="shared" si="59"/>
        <v/>
      </c>
      <c r="AJ252" t="str">
        <f t="shared" si="57"/>
        <v/>
      </c>
      <c r="AK252" s="97">
        <f t="shared" si="63"/>
        <v>0</v>
      </c>
      <c r="AM252" s="98">
        <f t="shared" si="60"/>
        <v>4703451</v>
      </c>
      <c r="AO252" s="100" t="str">
        <f t="shared" si="61"/>
        <v/>
      </c>
      <c r="AP252" s="100" t="str">
        <f>IF(AO252=1,COUNTIF($AO$6:AO252,"=1"),"")</f>
        <v/>
      </c>
      <c r="AQ252" s="101" t="str">
        <f t="shared" si="62"/>
        <v/>
      </c>
    </row>
    <row r="253" spans="27:43" x14ac:dyDescent="0.2">
      <c r="AA253" s="49">
        <v>248</v>
      </c>
      <c r="AC253" s="49"/>
      <c r="AD253" t="str">
        <f>IF(AC253&lt;&gt;"",VLOOKUP(AC253,$P$5:W$120,8,0),"")</f>
        <v/>
      </c>
      <c r="AF253" s="49" t="str">
        <f t="shared" si="58"/>
        <v/>
      </c>
      <c r="AG253" t="str">
        <f t="shared" si="56"/>
        <v/>
      </c>
      <c r="AH253" s="85"/>
      <c r="AI253" s="49" t="str">
        <f t="shared" si="59"/>
        <v/>
      </c>
      <c r="AJ253" t="str">
        <f t="shared" si="57"/>
        <v/>
      </c>
      <c r="AK253" s="97">
        <f t="shared" si="63"/>
        <v>0</v>
      </c>
      <c r="AM253" s="98">
        <f t="shared" si="60"/>
        <v>4703451</v>
      </c>
      <c r="AO253" s="100" t="str">
        <f t="shared" si="61"/>
        <v/>
      </c>
      <c r="AP253" s="100" t="str">
        <f>IF(AO253=1,COUNTIF($AO$6:AO253,"=1"),"")</f>
        <v/>
      </c>
      <c r="AQ253" s="101" t="str">
        <f t="shared" si="62"/>
        <v/>
      </c>
    </row>
    <row r="254" spans="27:43" x14ac:dyDescent="0.2">
      <c r="AA254" s="49">
        <v>249</v>
      </c>
      <c r="AC254" s="49"/>
      <c r="AD254" t="str">
        <f>IF(AC254&lt;&gt;"",VLOOKUP(AC254,$P$5:W$120,8,0),"")</f>
        <v/>
      </c>
      <c r="AF254" s="49" t="str">
        <f t="shared" si="58"/>
        <v/>
      </c>
      <c r="AG254" t="str">
        <f t="shared" si="56"/>
        <v/>
      </c>
      <c r="AH254" s="85"/>
      <c r="AI254" s="49" t="str">
        <f t="shared" si="59"/>
        <v/>
      </c>
      <c r="AJ254" t="str">
        <f t="shared" si="57"/>
        <v/>
      </c>
      <c r="AK254" s="97">
        <f t="shared" si="63"/>
        <v>0</v>
      </c>
      <c r="AM254" s="98">
        <f t="shared" si="60"/>
        <v>4703451</v>
      </c>
      <c r="AO254" s="100" t="str">
        <f t="shared" si="61"/>
        <v/>
      </c>
      <c r="AP254" s="100" t="str">
        <f>IF(AO254=1,COUNTIF($AO$6:AO254,"=1"),"")</f>
        <v/>
      </c>
      <c r="AQ254" s="101" t="str">
        <f t="shared" si="62"/>
        <v/>
      </c>
    </row>
    <row r="255" spans="27:43" x14ac:dyDescent="0.2">
      <c r="AA255" s="49">
        <v>250</v>
      </c>
      <c r="AC255" s="49"/>
      <c r="AD255" t="str">
        <f>IF(AC255&lt;&gt;"",VLOOKUP(AC255,$P$5:W$120,8,0),"")</f>
        <v/>
      </c>
      <c r="AF255" s="49" t="str">
        <f t="shared" si="58"/>
        <v/>
      </c>
      <c r="AG255" t="str">
        <f t="shared" si="56"/>
        <v/>
      </c>
      <c r="AH255" s="85"/>
      <c r="AI255" s="49" t="str">
        <f t="shared" si="59"/>
        <v/>
      </c>
      <c r="AJ255" t="str">
        <f t="shared" si="57"/>
        <v/>
      </c>
      <c r="AK255" s="97">
        <f t="shared" si="63"/>
        <v>0</v>
      </c>
      <c r="AM255" s="98">
        <f t="shared" si="60"/>
        <v>4703451</v>
      </c>
      <c r="AO255" s="100" t="str">
        <f t="shared" si="61"/>
        <v/>
      </c>
      <c r="AP255" s="100" t="str">
        <f>IF(AO255=1,COUNTIF($AO$6:AO255,"=1"),"")</f>
        <v/>
      </c>
      <c r="AQ255" s="101" t="str">
        <f t="shared" si="62"/>
        <v/>
      </c>
    </row>
    <row r="256" spans="27:43" x14ac:dyDescent="0.2">
      <c r="AA256" s="49">
        <v>251</v>
      </c>
      <c r="AC256" s="49"/>
      <c r="AD256" t="str">
        <f>IF(AC256&lt;&gt;"",VLOOKUP(AC256,$P$5:W$120,8,0),"")</f>
        <v/>
      </c>
      <c r="AF256" s="49" t="str">
        <f t="shared" si="58"/>
        <v/>
      </c>
      <c r="AG256" t="str">
        <f t="shared" si="56"/>
        <v/>
      </c>
      <c r="AH256" s="85"/>
      <c r="AI256" s="49" t="str">
        <f t="shared" si="59"/>
        <v/>
      </c>
      <c r="AJ256" t="str">
        <f t="shared" si="57"/>
        <v/>
      </c>
      <c r="AK256" s="97">
        <f t="shared" si="63"/>
        <v>0</v>
      </c>
      <c r="AM256" s="98">
        <f t="shared" si="60"/>
        <v>4703451</v>
      </c>
      <c r="AO256" s="100" t="str">
        <f t="shared" si="61"/>
        <v/>
      </c>
      <c r="AP256" s="100" t="str">
        <f>IF(AO256=1,COUNTIF($AO$6:AO256,"=1"),"")</f>
        <v/>
      </c>
      <c r="AQ256" s="101" t="str">
        <f t="shared" si="62"/>
        <v/>
      </c>
    </row>
    <row r="257" spans="27:43" x14ac:dyDescent="0.2">
      <c r="AA257" s="49">
        <v>252</v>
      </c>
      <c r="AC257" s="49"/>
      <c r="AD257" t="str">
        <f>IF(AC257&lt;&gt;"",VLOOKUP(AC257,$P$5:W$120,8,0),"")</f>
        <v/>
      </c>
      <c r="AF257" s="49" t="str">
        <f t="shared" si="58"/>
        <v/>
      </c>
      <c r="AG257" t="str">
        <f t="shared" si="56"/>
        <v/>
      </c>
      <c r="AH257" s="85"/>
      <c r="AI257" s="49" t="str">
        <f t="shared" si="59"/>
        <v/>
      </c>
      <c r="AJ257" t="str">
        <f t="shared" si="57"/>
        <v/>
      </c>
      <c r="AK257" s="97">
        <f t="shared" si="63"/>
        <v>0</v>
      </c>
      <c r="AM257" s="98">
        <f t="shared" si="60"/>
        <v>4703451</v>
      </c>
      <c r="AO257" s="100" t="str">
        <f t="shared" si="61"/>
        <v/>
      </c>
      <c r="AP257" s="100" t="str">
        <f>IF(AO257=1,COUNTIF($AO$6:AO257,"=1"),"")</f>
        <v/>
      </c>
      <c r="AQ257" s="101" t="str">
        <f t="shared" si="62"/>
        <v/>
      </c>
    </row>
    <row r="258" spans="27:43" x14ac:dyDescent="0.2">
      <c r="AA258" s="49">
        <v>253</v>
      </c>
      <c r="AC258" s="49"/>
      <c r="AD258" t="str">
        <f>IF(AC258&lt;&gt;"",VLOOKUP(AC258,$P$5:W$120,8,0),"")</f>
        <v/>
      </c>
      <c r="AF258" s="49" t="str">
        <f t="shared" si="58"/>
        <v/>
      </c>
      <c r="AG258" t="str">
        <f t="shared" si="56"/>
        <v/>
      </c>
      <c r="AH258" s="85"/>
      <c r="AI258" s="49" t="str">
        <f t="shared" si="59"/>
        <v/>
      </c>
      <c r="AJ258" t="str">
        <f t="shared" si="57"/>
        <v/>
      </c>
      <c r="AK258" s="97">
        <f t="shared" si="63"/>
        <v>0</v>
      </c>
      <c r="AM258" s="98">
        <f t="shared" si="60"/>
        <v>4703451</v>
      </c>
      <c r="AO258" s="100" t="str">
        <f t="shared" si="61"/>
        <v/>
      </c>
      <c r="AP258" s="100" t="str">
        <f>IF(AO258=1,COUNTIF($AO$6:AO258,"=1"),"")</f>
        <v/>
      </c>
      <c r="AQ258" s="101" t="str">
        <f t="shared" si="62"/>
        <v/>
      </c>
    </row>
    <row r="259" spans="27:43" x14ac:dyDescent="0.2">
      <c r="AA259" s="49">
        <v>254</v>
      </c>
      <c r="AC259" s="49"/>
      <c r="AD259" t="str">
        <f>IF(AC259&lt;&gt;"",VLOOKUP(AC259,$P$5:W$120,8,0),"")</f>
        <v/>
      </c>
      <c r="AF259" s="49" t="str">
        <f t="shared" si="58"/>
        <v/>
      </c>
      <c r="AG259" t="str">
        <f t="shared" si="56"/>
        <v/>
      </c>
      <c r="AH259" s="85"/>
      <c r="AI259" s="49" t="str">
        <f t="shared" si="59"/>
        <v/>
      </c>
      <c r="AJ259" t="str">
        <f t="shared" si="57"/>
        <v/>
      </c>
      <c r="AK259" s="97">
        <f t="shared" si="63"/>
        <v>0</v>
      </c>
      <c r="AM259" s="98">
        <f t="shared" si="60"/>
        <v>4703451</v>
      </c>
      <c r="AO259" s="100" t="str">
        <f t="shared" si="61"/>
        <v/>
      </c>
      <c r="AP259" s="100" t="str">
        <f>IF(AO259=1,COUNTIF($AO$6:AO259,"=1"),"")</f>
        <v/>
      </c>
      <c r="AQ259" s="101" t="str">
        <f t="shared" si="62"/>
        <v/>
      </c>
    </row>
    <row r="260" spans="27:43" x14ac:dyDescent="0.2">
      <c r="AA260" s="49">
        <v>255</v>
      </c>
      <c r="AC260" s="49"/>
      <c r="AD260" t="str">
        <f>IF(AC260&lt;&gt;"",VLOOKUP(AC260,$P$5:W$120,8,0),"")</f>
        <v/>
      </c>
      <c r="AF260" s="49" t="str">
        <f t="shared" si="58"/>
        <v/>
      </c>
      <c r="AG260" t="str">
        <f t="shared" si="56"/>
        <v/>
      </c>
      <c r="AH260" s="85"/>
      <c r="AI260" s="49" t="str">
        <f t="shared" si="59"/>
        <v/>
      </c>
      <c r="AJ260" t="str">
        <f t="shared" si="57"/>
        <v/>
      </c>
      <c r="AK260" s="97">
        <f t="shared" si="63"/>
        <v>0</v>
      </c>
      <c r="AM260" s="98">
        <f t="shared" si="60"/>
        <v>4703451</v>
      </c>
      <c r="AO260" s="100" t="str">
        <f t="shared" si="61"/>
        <v/>
      </c>
      <c r="AP260" s="100" t="str">
        <f>IF(AO260=1,COUNTIF($AO$6:AO260,"=1"),"")</f>
        <v/>
      </c>
      <c r="AQ260" s="101" t="str">
        <f t="shared" si="62"/>
        <v/>
      </c>
    </row>
    <row r="261" spans="27:43" x14ac:dyDescent="0.2">
      <c r="AA261" s="49">
        <v>256</v>
      </c>
      <c r="AC261" s="49"/>
      <c r="AD261" t="str">
        <f>IF(AC261&lt;&gt;"",VLOOKUP(AC261,$P$5:W$120,8,0),"")</f>
        <v/>
      </c>
      <c r="AF261" s="49" t="str">
        <f t="shared" si="58"/>
        <v/>
      </c>
      <c r="AG261" t="str">
        <f t="shared" ref="AG261:AG324" si="64">IF(AF261&lt;&gt;"",VLOOKUP(AF261,$B$5:$L$106,11,0),"")</f>
        <v/>
      </c>
      <c r="AH261" s="85"/>
      <c r="AI261" s="49" t="str">
        <f t="shared" si="59"/>
        <v/>
      </c>
      <c r="AJ261" t="str">
        <f t="shared" ref="AJ261:AJ324" si="65">IF(AI261&lt;&gt;"",VLOOKUP(AI261,$B$5:$L$106,11,0),"")</f>
        <v/>
      </c>
      <c r="AK261" s="97">
        <f t="shared" si="63"/>
        <v>0</v>
      </c>
      <c r="AM261" s="98">
        <f t="shared" si="60"/>
        <v>4703451</v>
      </c>
      <c r="AO261" s="100" t="str">
        <f t="shared" si="61"/>
        <v/>
      </c>
      <c r="AP261" s="100" t="str">
        <f>IF(AO261=1,COUNTIF($AO$6:AO261,"=1"),"")</f>
        <v/>
      </c>
      <c r="AQ261" s="101" t="str">
        <f t="shared" si="62"/>
        <v/>
      </c>
    </row>
    <row r="262" spans="27:43" x14ac:dyDescent="0.2">
      <c r="AA262" s="49">
        <v>257</v>
      </c>
      <c r="AC262" s="49"/>
      <c r="AD262" t="str">
        <f>IF(AC262&lt;&gt;"",VLOOKUP(AC262,$P$5:W$120,8,0),"")</f>
        <v/>
      </c>
      <c r="AF262" s="49" t="str">
        <f t="shared" ref="AF262:AF325" si="66">IF(ISERROR(VALUE(MID(AD262,1,3))),"",VALUE(MID(VLOOKUP(VALUE(MID(AD262,1,3)),$P$5:$W$120,4,0),1,3)))</f>
        <v/>
      </c>
      <c r="AG262" t="str">
        <f t="shared" si="64"/>
        <v/>
      </c>
      <c r="AH262" s="85"/>
      <c r="AI262" s="49" t="str">
        <f t="shared" ref="AI262:AI325" si="67">IF(ISERR(VALUE(MID(AD262,1,3))),"",VALUE(MID(VLOOKUP(VALUE(MID(AD262,1,3)),$P$5:$W$120,6,0),1,3)))</f>
        <v/>
      </c>
      <c r="AJ262" t="str">
        <f t="shared" si="65"/>
        <v/>
      </c>
      <c r="AK262" s="97">
        <f t="shared" si="63"/>
        <v>0</v>
      </c>
      <c r="AM262" s="98">
        <f t="shared" ref="AM262:AM325" si="68">IF(AG262=$AM$3,IF($AM$4="借方残",AH262+AM261,AM261-AH262),IF(AJ262=$AM$3,IF($AM$4="借方残",AM261-AK262,AK262+AM261),AM261))</f>
        <v>4703451</v>
      </c>
      <c r="AO262" s="100" t="str">
        <f t="shared" ref="AO262:AO325" si="69">IF($AO$3="","",IF(OR(AG262=$AO$3,AJ262=$AO$3),1,""))</f>
        <v/>
      </c>
      <c r="AP262" s="100" t="str">
        <f>IF(AO262=1,COUNTIF($AO$6:AO262,"=1"),"")</f>
        <v/>
      </c>
      <c r="AQ262" s="101" t="str">
        <f t="shared" ref="AQ262:AQ325" si="70">IF($AO$3="","",IF(AG262=$AO$3,"借",IF(AJ262=$AO$3,"貸","")))</f>
        <v/>
      </c>
    </row>
    <row r="263" spans="27:43" x14ac:dyDescent="0.2">
      <c r="AA263" s="49">
        <v>258</v>
      </c>
      <c r="AC263" s="49"/>
      <c r="AD263" t="str">
        <f>IF(AC263&lt;&gt;"",VLOOKUP(AC263,$P$5:W$120,8,0),"")</f>
        <v/>
      </c>
      <c r="AF263" s="49" t="str">
        <f t="shared" si="66"/>
        <v/>
      </c>
      <c r="AG263" t="str">
        <f t="shared" si="64"/>
        <v/>
      </c>
      <c r="AH263" s="85"/>
      <c r="AI263" s="49" t="str">
        <f t="shared" si="67"/>
        <v/>
      </c>
      <c r="AJ263" t="str">
        <f t="shared" si="65"/>
        <v/>
      </c>
      <c r="AK263" s="97">
        <f t="shared" si="63"/>
        <v>0</v>
      </c>
      <c r="AM263" s="98">
        <f t="shared" si="68"/>
        <v>4703451</v>
      </c>
      <c r="AO263" s="100" t="str">
        <f t="shared" si="69"/>
        <v/>
      </c>
      <c r="AP263" s="100" t="str">
        <f>IF(AO263=1,COUNTIF($AO$6:AO263,"=1"),"")</f>
        <v/>
      </c>
      <c r="AQ263" s="101" t="str">
        <f t="shared" si="70"/>
        <v/>
      </c>
    </row>
    <row r="264" spans="27:43" x14ac:dyDescent="0.2">
      <c r="AA264" s="49">
        <v>259</v>
      </c>
      <c r="AC264" s="49"/>
      <c r="AD264" t="str">
        <f>IF(AC264&lt;&gt;"",VLOOKUP(AC264,$P$5:W$120,8,0),"")</f>
        <v/>
      </c>
      <c r="AF264" s="49" t="str">
        <f t="shared" si="66"/>
        <v/>
      </c>
      <c r="AG264" t="str">
        <f t="shared" si="64"/>
        <v/>
      </c>
      <c r="AH264" s="85"/>
      <c r="AI264" s="49" t="str">
        <f t="shared" si="67"/>
        <v/>
      </c>
      <c r="AJ264" t="str">
        <f t="shared" si="65"/>
        <v/>
      </c>
      <c r="AK264" s="97">
        <f t="shared" si="63"/>
        <v>0</v>
      </c>
      <c r="AM264" s="98">
        <f t="shared" si="68"/>
        <v>4703451</v>
      </c>
      <c r="AO264" s="100" t="str">
        <f t="shared" si="69"/>
        <v/>
      </c>
      <c r="AP264" s="100" t="str">
        <f>IF(AO264=1,COUNTIF($AO$6:AO264,"=1"),"")</f>
        <v/>
      </c>
      <c r="AQ264" s="101" t="str">
        <f t="shared" si="70"/>
        <v/>
      </c>
    </row>
    <row r="265" spans="27:43" x14ac:dyDescent="0.2">
      <c r="AA265" s="49">
        <v>260</v>
      </c>
      <c r="AC265" s="49"/>
      <c r="AD265" t="str">
        <f>IF(AC265&lt;&gt;"",VLOOKUP(AC265,$P$5:W$120,8,0),"")</f>
        <v/>
      </c>
      <c r="AF265" s="49" t="str">
        <f t="shared" si="66"/>
        <v/>
      </c>
      <c r="AG265" t="str">
        <f t="shared" si="64"/>
        <v/>
      </c>
      <c r="AH265" s="85"/>
      <c r="AI265" s="49" t="str">
        <f t="shared" si="67"/>
        <v/>
      </c>
      <c r="AJ265" t="str">
        <f t="shared" si="65"/>
        <v/>
      </c>
      <c r="AK265" s="97">
        <f t="shared" si="63"/>
        <v>0</v>
      </c>
      <c r="AM265" s="98">
        <f t="shared" si="68"/>
        <v>4703451</v>
      </c>
      <c r="AO265" s="100" t="str">
        <f t="shared" si="69"/>
        <v/>
      </c>
      <c r="AP265" s="100" t="str">
        <f>IF(AO265=1,COUNTIF($AO$6:AO265,"=1"),"")</f>
        <v/>
      </c>
      <c r="AQ265" s="101" t="str">
        <f t="shared" si="70"/>
        <v/>
      </c>
    </row>
    <row r="266" spans="27:43" x14ac:dyDescent="0.2">
      <c r="AA266" s="49">
        <v>261</v>
      </c>
      <c r="AC266" s="49"/>
      <c r="AD266" t="str">
        <f>IF(AC266&lt;&gt;"",VLOOKUP(AC266,$P$5:W$120,8,0),"")</f>
        <v/>
      </c>
      <c r="AF266" s="49" t="str">
        <f t="shared" si="66"/>
        <v/>
      </c>
      <c r="AG266" t="str">
        <f t="shared" si="64"/>
        <v/>
      </c>
      <c r="AH266" s="85"/>
      <c r="AI266" s="49" t="str">
        <f t="shared" si="67"/>
        <v/>
      </c>
      <c r="AJ266" t="str">
        <f t="shared" si="65"/>
        <v/>
      </c>
      <c r="AK266" s="97">
        <f t="shared" si="63"/>
        <v>0</v>
      </c>
      <c r="AM266" s="98">
        <f t="shared" si="68"/>
        <v>4703451</v>
      </c>
      <c r="AO266" s="100" t="str">
        <f t="shared" si="69"/>
        <v/>
      </c>
      <c r="AP266" s="100" t="str">
        <f>IF(AO266=1,COUNTIF($AO$6:AO266,"=1"),"")</f>
        <v/>
      </c>
      <c r="AQ266" s="101" t="str">
        <f t="shared" si="70"/>
        <v/>
      </c>
    </row>
    <row r="267" spans="27:43" x14ac:dyDescent="0.2">
      <c r="AA267" s="49">
        <v>262</v>
      </c>
      <c r="AC267" s="49"/>
      <c r="AD267" t="str">
        <f>IF(AC267&lt;&gt;"",VLOOKUP(AC267,$P$5:W$120,8,0),"")</f>
        <v/>
      </c>
      <c r="AF267" s="49" t="str">
        <f t="shared" si="66"/>
        <v/>
      </c>
      <c r="AG267" t="str">
        <f t="shared" si="64"/>
        <v/>
      </c>
      <c r="AH267" s="85"/>
      <c r="AI267" s="49" t="str">
        <f t="shared" si="67"/>
        <v/>
      </c>
      <c r="AJ267" t="str">
        <f t="shared" si="65"/>
        <v/>
      </c>
      <c r="AK267" s="97">
        <f t="shared" si="63"/>
        <v>0</v>
      </c>
      <c r="AM267" s="98">
        <f t="shared" si="68"/>
        <v>4703451</v>
      </c>
      <c r="AO267" s="100" t="str">
        <f t="shared" si="69"/>
        <v/>
      </c>
      <c r="AP267" s="100" t="str">
        <f>IF(AO267=1,COUNTIF($AO$6:AO267,"=1"),"")</f>
        <v/>
      </c>
      <c r="AQ267" s="101" t="str">
        <f t="shared" si="70"/>
        <v/>
      </c>
    </row>
    <row r="268" spans="27:43" x14ac:dyDescent="0.2">
      <c r="AA268" s="49">
        <v>263</v>
      </c>
      <c r="AC268" s="49"/>
      <c r="AD268" t="str">
        <f>IF(AC268&lt;&gt;"",VLOOKUP(AC268,$P$5:W$120,8,0),"")</f>
        <v/>
      </c>
      <c r="AF268" s="49" t="str">
        <f t="shared" si="66"/>
        <v/>
      </c>
      <c r="AG268" t="str">
        <f t="shared" si="64"/>
        <v/>
      </c>
      <c r="AH268" s="85"/>
      <c r="AI268" s="49" t="str">
        <f t="shared" si="67"/>
        <v/>
      </c>
      <c r="AJ268" t="str">
        <f t="shared" si="65"/>
        <v/>
      </c>
      <c r="AK268" s="97">
        <f t="shared" si="63"/>
        <v>0</v>
      </c>
      <c r="AM268" s="98">
        <f t="shared" si="68"/>
        <v>4703451</v>
      </c>
      <c r="AO268" s="100" t="str">
        <f t="shared" si="69"/>
        <v/>
      </c>
      <c r="AP268" s="100" t="str">
        <f>IF(AO268=1,COUNTIF($AO$6:AO268,"=1"),"")</f>
        <v/>
      </c>
      <c r="AQ268" s="101" t="str">
        <f t="shared" si="70"/>
        <v/>
      </c>
    </row>
    <row r="269" spans="27:43" x14ac:dyDescent="0.2">
      <c r="AA269" s="49">
        <v>264</v>
      </c>
      <c r="AC269" s="49"/>
      <c r="AD269" t="str">
        <f>IF(AC269&lt;&gt;"",VLOOKUP(AC269,$P$5:W$120,8,0),"")</f>
        <v/>
      </c>
      <c r="AF269" s="49" t="str">
        <f t="shared" si="66"/>
        <v/>
      </c>
      <c r="AG269" t="str">
        <f t="shared" si="64"/>
        <v/>
      </c>
      <c r="AH269" s="85"/>
      <c r="AI269" s="49" t="str">
        <f t="shared" si="67"/>
        <v/>
      </c>
      <c r="AJ269" t="str">
        <f t="shared" si="65"/>
        <v/>
      </c>
      <c r="AK269" s="97">
        <f t="shared" si="63"/>
        <v>0</v>
      </c>
      <c r="AM269" s="98">
        <f t="shared" si="68"/>
        <v>4703451</v>
      </c>
      <c r="AO269" s="100" t="str">
        <f t="shared" si="69"/>
        <v/>
      </c>
      <c r="AP269" s="100" t="str">
        <f>IF(AO269=1,COUNTIF($AO$6:AO269,"=1"),"")</f>
        <v/>
      </c>
      <c r="AQ269" s="101" t="str">
        <f t="shared" si="70"/>
        <v/>
      </c>
    </row>
    <row r="270" spans="27:43" x14ac:dyDescent="0.2">
      <c r="AA270" s="49">
        <v>265</v>
      </c>
      <c r="AC270" s="49"/>
      <c r="AD270" t="str">
        <f>IF(AC270&lt;&gt;"",VLOOKUP(AC270,$P$5:W$120,8,0),"")</f>
        <v/>
      </c>
      <c r="AF270" s="49" t="str">
        <f t="shared" si="66"/>
        <v/>
      </c>
      <c r="AG270" t="str">
        <f t="shared" si="64"/>
        <v/>
      </c>
      <c r="AH270" s="85"/>
      <c r="AI270" s="49" t="str">
        <f t="shared" si="67"/>
        <v/>
      </c>
      <c r="AJ270" t="str">
        <f t="shared" si="65"/>
        <v/>
      </c>
      <c r="AK270" s="97">
        <f t="shared" si="63"/>
        <v>0</v>
      </c>
      <c r="AM270" s="98">
        <f t="shared" si="68"/>
        <v>4703451</v>
      </c>
      <c r="AO270" s="100" t="str">
        <f t="shared" si="69"/>
        <v/>
      </c>
      <c r="AP270" s="100" t="str">
        <f>IF(AO270=1,COUNTIF($AO$6:AO270,"=1"),"")</f>
        <v/>
      </c>
      <c r="AQ270" s="101" t="str">
        <f t="shared" si="70"/>
        <v/>
      </c>
    </row>
    <row r="271" spans="27:43" x14ac:dyDescent="0.2">
      <c r="AA271" s="49">
        <v>266</v>
      </c>
      <c r="AC271" s="49"/>
      <c r="AD271" t="str">
        <f>IF(AC271&lt;&gt;"",VLOOKUP(AC271,$P$5:W$120,8,0),"")</f>
        <v/>
      </c>
      <c r="AF271" s="49" t="str">
        <f t="shared" si="66"/>
        <v/>
      </c>
      <c r="AG271" t="str">
        <f t="shared" si="64"/>
        <v/>
      </c>
      <c r="AH271" s="85"/>
      <c r="AI271" s="49" t="str">
        <f t="shared" si="67"/>
        <v/>
      </c>
      <c r="AJ271" t="str">
        <f t="shared" si="65"/>
        <v/>
      </c>
      <c r="AK271" s="97">
        <f t="shared" si="63"/>
        <v>0</v>
      </c>
      <c r="AM271" s="98">
        <f t="shared" si="68"/>
        <v>4703451</v>
      </c>
      <c r="AO271" s="100" t="str">
        <f t="shared" si="69"/>
        <v/>
      </c>
      <c r="AP271" s="100" t="str">
        <f>IF(AO271=1,COUNTIF($AO$6:AO271,"=1"),"")</f>
        <v/>
      </c>
      <c r="AQ271" s="101" t="str">
        <f t="shared" si="70"/>
        <v/>
      </c>
    </row>
    <row r="272" spans="27:43" x14ac:dyDescent="0.2">
      <c r="AA272" s="49">
        <v>267</v>
      </c>
      <c r="AC272" s="49"/>
      <c r="AD272" t="str">
        <f>IF(AC272&lt;&gt;"",VLOOKUP(AC272,$P$5:W$120,8,0),"")</f>
        <v/>
      </c>
      <c r="AF272" s="49" t="str">
        <f t="shared" si="66"/>
        <v/>
      </c>
      <c r="AG272" t="str">
        <f t="shared" si="64"/>
        <v/>
      </c>
      <c r="AH272" s="85"/>
      <c r="AI272" s="49" t="str">
        <f t="shared" si="67"/>
        <v/>
      </c>
      <c r="AJ272" t="str">
        <f t="shared" si="65"/>
        <v/>
      </c>
      <c r="AK272" s="97">
        <f t="shared" si="63"/>
        <v>0</v>
      </c>
      <c r="AM272" s="98">
        <f t="shared" si="68"/>
        <v>4703451</v>
      </c>
      <c r="AO272" s="100" t="str">
        <f t="shared" si="69"/>
        <v/>
      </c>
      <c r="AP272" s="100" t="str">
        <f>IF(AO272=1,COUNTIF($AO$6:AO272,"=1"),"")</f>
        <v/>
      </c>
      <c r="AQ272" s="101" t="str">
        <f t="shared" si="70"/>
        <v/>
      </c>
    </row>
    <row r="273" spans="27:43" x14ac:dyDescent="0.2">
      <c r="AA273" s="49">
        <v>268</v>
      </c>
      <c r="AC273" s="49"/>
      <c r="AD273" t="str">
        <f>IF(AC273&lt;&gt;"",VLOOKUP(AC273,$P$5:W$120,8,0),"")</f>
        <v/>
      </c>
      <c r="AF273" s="49" t="str">
        <f t="shared" si="66"/>
        <v/>
      </c>
      <c r="AG273" t="str">
        <f t="shared" si="64"/>
        <v/>
      </c>
      <c r="AH273" s="85"/>
      <c r="AI273" s="49" t="str">
        <f t="shared" si="67"/>
        <v/>
      </c>
      <c r="AJ273" t="str">
        <f t="shared" si="65"/>
        <v/>
      </c>
      <c r="AK273" s="97">
        <f t="shared" si="63"/>
        <v>0</v>
      </c>
      <c r="AM273" s="98">
        <f t="shared" si="68"/>
        <v>4703451</v>
      </c>
      <c r="AO273" s="100" t="str">
        <f t="shared" si="69"/>
        <v/>
      </c>
      <c r="AP273" s="100" t="str">
        <f>IF(AO273=1,COUNTIF($AO$6:AO273,"=1"),"")</f>
        <v/>
      </c>
      <c r="AQ273" s="101" t="str">
        <f t="shared" si="70"/>
        <v/>
      </c>
    </row>
    <row r="274" spans="27:43" x14ac:dyDescent="0.2">
      <c r="AA274" s="49">
        <v>269</v>
      </c>
      <c r="AC274" s="49"/>
      <c r="AD274" t="str">
        <f>IF(AC274&lt;&gt;"",VLOOKUP(AC274,$P$5:W$120,8,0),"")</f>
        <v/>
      </c>
      <c r="AF274" s="49" t="str">
        <f t="shared" si="66"/>
        <v/>
      </c>
      <c r="AG274" t="str">
        <f t="shared" si="64"/>
        <v/>
      </c>
      <c r="AH274" s="85"/>
      <c r="AI274" s="49" t="str">
        <f t="shared" si="67"/>
        <v/>
      </c>
      <c r="AJ274" t="str">
        <f t="shared" si="65"/>
        <v/>
      </c>
      <c r="AK274" s="97">
        <f t="shared" si="63"/>
        <v>0</v>
      </c>
      <c r="AM274" s="98">
        <f t="shared" si="68"/>
        <v>4703451</v>
      </c>
      <c r="AO274" s="100" t="str">
        <f t="shared" si="69"/>
        <v/>
      </c>
      <c r="AP274" s="100" t="str">
        <f>IF(AO274=1,COUNTIF($AO$6:AO274,"=1"),"")</f>
        <v/>
      </c>
      <c r="AQ274" s="101" t="str">
        <f t="shared" si="70"/>
        <v/>
      </c>
    </row>
    <row r="275" spans="27:43" x14ac:dyDescent="0.2">
      <c r="AA275" s="49">
        <v>270</v>
      </c>
      <c r="AC275" s="49"/>
      <c r="AD275" t="str">
        <f>IF(AC275&lt;&gt;"",VLOOKUP(AC275,$P$5:W$120,8,0),"")</f>
        <v/>
      </c>
      <c r="AF275" s="49" t="str">
        <f t="shared" si="66"/>
        <v/>
      </c>
      <c r="AG275" t="str">
        <f t="shared" si="64"/>
        <v/>
      </c>
      <c r="AH275" s="85"/>
      <c r="AI275" s="49" t="str">
        <f t="shared" si="67"/>
        <v/>
      </c>
      <c r="AJ275" t="str">
        <f t="shared" si="65"/>
        <v/>
      </c>
      <c r="AK275" s="97">
        <f t="shared" si="63"/>
        <v>0</v>
      </c>
      <c r="AM275" s="98">
        <f t="shared" si="68"/>
        <v>4703451</v>
      </c>
      <c r="AO275" s="100" t="str">
        <f t="shared" si="69"/>
        <v/>
      </c>
      <c r="AP275" s="100" t="str">
        <f>IF(AO275=1,COUNTIF($AO$6:AO275,"=1"),"")</f>
        <v/>
      </c>
      <c r="AQ275" s="101" t="str">
        <f t="shared" si="70"/>
        <v/>
      </c>
    </row>
    <row r="276" spans="27:43" x14ac:dyDescent="0.2">
      <c r="AA276" s="49">
        <v>271</v>
      </c>
      <c r="AC276" s="49"/>
      <c r="AD276" t="str">
        <f>IF(AC276&lt;&gt;"",VLOOKUP(AC276,$P$5:W$120,8,0),"")</f>
        <v/>
      </c>
      <c r="AF276" s="49" t="str">
        <f t="shared" si="66"/>
        <v/>
      </c>
      <c r="AG276" t="str">
        <f t="shared" si="64"/>
        <v/>
      </c>
      <c r="AH276" s="85"/>
      <c r="AI276" s="49" t="str">
        <f t="shared" si="67"/>
        <v/>
      </c>
      <c r="AJ276" t="str">
        <f t="shared" si="65"/>
        <v/>
      </c>
      <c r="AK276" s="97">
        <f t="shared" si="63"/>
        <v>0</v>
      </c>
      <c r="AM276" s="98">
        <f t="shared" si="68"/>
        <v>4703451</v>
      </c>
      <c r="AO276" s="100" t="str">
        <f t="shared" si="69"/>
        <v/>
      </c>
      <c r="AP276" s="100" t="str">
        <f>IF(AO276=1,COUNTIF($AO$6:AO276,"=1"),"")</f>
        <v/>
      </c>
      <c r="AQ276" s="101" t="str">
        <f t="shared" si="70"/>
        <v/>
      </c>
    </row>
    <row r="277" spans="27:43" x14ac:dyDescent="0.2">
      <c r="AA277" s="49">
        <v>272</v>
      </c>
      <c r="AC277" s="49"/>
      <c r="AD277" t="str">
        <f>IF(AC277&lt;&gt;"",VLOOKUP(AC277,$P$5:W$120,8,0),"")</f>
        <v/>
      </c>
      <c r="AF277" s="49" t="str">
        <f t="shared" si="66"/>
        <v/>
      </c>
      <c r="AG277" t="str">
        <f t="shared" si="64"/>
        <v/>
      </c>
      <c r="AH277" s="85"/>
      <c r="AI277" s="49" t="str">
        <f t="shared" si="67"/>
        <v/>
      </c>
      <c r="AJ277" t="str">
        <f t="shared" si="65"/>
        <v/>
      </c>
      <c r="AK277" s="97">
        <f t="shared" si="63"/>
        <v>0</v>
      </c>
      <c r="AM277" s="98">
        <f t="shared" si="68"/>
        <v>4703451</v>
      </c>
      <c r="AO277" s="100" t="str">
        <f t="shared" si="69"/>
        <v/>
      </c>
      <c r="AP277" s="100" t="str">
        <f>IF(AO277=1,COUNTIF($AO$6:AO277,"=1"),"")</f>
        <v/>
      </c>
      <c r="AQ277" s="101" t="str">
        <f t="shared" si="70"/>
        <v/>
      </c>
    </row>
    <row r="278" spans="27:43" x14ac:dyDescent="0.2">
      <c r="AA278" s="49">
        <v>273</v>
      </c>
      <c r="AC278" s="49"/>
      <c r="AD278" t="str">
        <f>IF(AC278&lt;&gt;"",VLOOKUP(AC278,$P$5:W$120,8,0),"")</f>
        <v/>
      </c>
      <c r="AF278" s="49" t="str">
        <f t="shared" si="66"/>
        <v/>
      </c>
      <c r="AG278" t="str">
        <f t="shared" si="64"/>
        <v/>
      </c>
      <c r="AH278" s="85"/>
      <c r="AI278" s="49" t="str">
        <f t="shared" si="67"/>
        <v/>
      </c>
      <c r="AJ278" t="str">
        <f t="shared" si="65"/>
        <v/>
      </c>
      <c r="AK278" s="97">
        <f t="shared" si="63"/>
        <v>0</v>
      </c>
      <c r="AM278" s="98">
        <f t="shared" si="68"/>
        <v>4703451</v>
      </c>
      <c r="AO278" s="100" t="str">
        <f t="shared" si="69"/>
        <v/>
      </c>
      <c r="AP278" s="100" t="str">
        <f>IF(AO278=1,COUNTIF($AO$6:AO278,"=1"),"")</f>
        <v/>
      </c>
      <c r="AQ278" s="101" t="str">
        <f t="shared" si="70"/>
        <v/>
      </c>
    </row>
    <row r="279" spans="27:43" x14ac:dyDescent="0.2">
      <c r="AA279" s="49">
        <v>274</v>
      </c>
      <c r="AC279" s="49"/>
      <c r="AD279" t="str">
        <f>IF(AC279&lt;&gt;"",VLOOKUP(AC279,$P$5:W$120,8,0),"")</f>
        <v/>
      </c>
      <c r="AF279" s="49" t="str">
        <f t="shared" si="66"/>
        <v/>
      </c>
      <c r="AG279" t="str">
        <f t="shared" si="64"/>
        <v/>
      </c>
      <c r="AH279" s="85"/>
      <c r="AI279" s="49" t="str">
        <f t="shared" si="67"/>
        <v/>
      </c>
      <c r="AJ279" t="str">
        <f t="shared" si="65"/>
        <v/>
      </c>
      <c r="AK279" s="97">
        <f t="shared" si="63"/>
        <v>0</v>
      </c>
      <c r="AM279" s="98">
        <f t="shared" si="68"/>
        <v>4703451</v>
      </c>
      <c r="AO279" s="100" t="str">
        <f t="shared" si="69"/>
        <v/>
      </c>
      <c r="AP279" s="100" t="str">
        <f>IF(AO279=1,COUNTIF($AO$6:AO279,"=1"),"")</f>
        <v/>
      </c>
      <c r="AQ279" s="101" t="str">
        <f t="shared" si="70"/>
        <v/>
      </c>
    </row>
    <row r="280" spans="27:43" x14ac:dyDescent="0.2">
      <c r="AA280" s="49">
        <v>275</v>
      </c>
      <c r="AC280" s="49"/>
      <c r="AD280" t="str">
        <f>IF(AC280&lt;&gt;"",VLOOKUP(AC280,$P$5:W$120,8,0),"")</f>
        <v/>
      </c>
      <c r="AF280" s="49" t="str">
        <f t="shared" si="66"/>
        <v/>
      </c>
      <c r="AG280" t="str">
        <f t="shared" si="64"/>
        <v/>
      </c>
      <c r="AH280" s="85"/>
      <c r="AI280" s="49" t="str">
        <f t="shared" si="67"/>
        <v/>
      </c>
      <c r="AJ280" t="str">
        <f t="shared" si="65"/>
        <v/>
      </c>
      <c r="AK280" s="97">
        <f t="shared" si="63"/>
        <v>0</v>
      </c>
      <c r="AM280" s="98">
        <f t="shared" si="68"/>
        <v>4703451</v>
      </c>
      <c r="AO280" s="100" t="str">
        <f t="shared" si="69"/>
        <v/>
      </c>
      <c r="AP280" s="100" t="str">
        <f>IF(AO280=1,COUNTIF($AO$6:AO280,"=1"),"")</f>
        <v/>
      </c>
      <c r="AQ280" s="101" t="str">
        <f t="shared" si="70"/>
        <v/>
      </c>
    </row>
    <row r="281" spans="27:43" x14ac:dyDescent="0.2">
      <c r="AA281" s="49">
        <v>276</v>
      </c>
      <c r="AC281" s="49"/>
      <c r="AD281" t="str">
        <f>IF(AC281&lt;&gt;"",VLOOKUP(AC281,$P$5:W$120,8,0),"")</f>
        <v/>
      </c>
      <c r="AF281" s="49" t="str">
        <f t="shared" si="66"/>
        <v/>
      </c>
      <c r="AG281" t="str">
        <f t="shared" si="64"/>
        <v/>
      </c>
      <c r="AH281" s="85"/>
      <c r="AI281" s="49" t="str">
        <f t="shared" si="67"/>
        <v/>
      </c>
      <c r="AJ281" t="str">
        <f t="shared" si="65"/>
        <v/>
      </c>
      <c r="AK281" s="97">
        <f t="shared" si="63"/>
        <v>0</v>
      </c>
      <c r="AM281" s="98">
        <f t="shared" si="68"/>
        <v>4703451</v>
      </c>
      <c r="AO281" s="100" t="str">
        <f t="shared" si="69"/>
        <v/>
      </c>
      <c r="AP281" s="100" t="str">
        <f>IF(AO281=1,COUNTIF($AO$6:AO281,"=1"),"")</f>
        <v/>
      </c>
      <c r="AQ281" s="101" t="str">
        <f t="shared" si="70"/>
        <v/>
      </c>
    </row>
    <row r="282" spans="27:43" x14ac:dyDescent="0.2">
      <c r="AA282" s="49">
        <v>277</v>
      </c>
      <c r="AC282" s="49"/>
      <c r="AD282" t="str">
        <f>IF(AC282&lt;&gt;"",VLOOKUP(AC282,$P$5:W$120,8,0),"")</f>
        <v/>
      </c>
      <c r="AF282" s="49" t="str">
        <f t="shared" si="66"/>
        <v/>
      </c>
      <c r="AG282" t="str">
        <f t="shared" si="64"/>
        <v/>
      </c>
      <c r="AH282" s="85"/>
      <c r="AI282" s="49" t="str">
        <f t="shared" si="67"/>
        <v/>
      </c>
      <c r="AJ282" t="str">
        <f t="shared" si="65"/>
        <v/>
      </c>
      <c r="AK282" s="97">
        <f t="shared" si="63"/>
        <v>0</v>
      </c>
      <c r="AM282" s="98">
        <f t="shared" si="68"/>
        <v>4703451</v>
      </c>
      <c r="AO282" s="100" t="str">
        <f t="shared" si="69"/>
        <v/>
      </c>
      <c r="AP282" s="100" t="str">
        <f>IF(AO282=1,COUNTIF($AO$6:AO282,"=1"),"")</f>
        <v/>
      </c>
      <c r="AQ282" s="101" t="str">
        <f t="shared" si="70"/>
        <v/>
      </c>
    </row>
    <row r="283" spans="27:43" x14ac:dyDescent="0.2">
      <c r="AA283" s="49">
        <v>278</v>
      </c>
      <c r="AC283" s="49"/>
      <c r="AD283" t="str">
        <f>IF(AC283&lt;&gt;"",VLOOKUP(AC283,$P$5:W$120,8,0),"")</f>
        <v/>
      </c>
      <c r="AF283" s="49" t="str">
        <f t="shared" si="66"/>
        <v/>
      </c>
      <c r="AG283" t="str">
        <f t="shared" si="64"/>
        <v/>
      </c>
      <c r="AH283" s="85"/>
      <c r="AI283" s="49" t="str">
        <f t="shared" si="67"/>
        <v/>
      </c>
      <c r="AJ283" t="str">
        <f t="shared" si="65"/>
        <v/>
      </c>
      <c r="AK283" s="97">
        <f t="shared" ref="AK283:AK346" si="71">AH283</f>
        <v>0</v>
      </c>
      <c r="AM283" s="98">
        <f t="shared" si="68"/>
        <v>4703451</v>
      </c>
      <c r="AO283" s="100" t="str">
        <f t="shared" si="69"/>
        <v/>
      </c>
      <c r="AP283" s="100" t="str">
        <f>IF(AO283=1,COUNTIF($AO$6:AO283,"=1"),"")</f>
        <v/>
      </c>
      <c r="AQ283" s="101" t="str">
        <f t="shared" si="70"/>
        <v/>
      </c>
    </row>
    <row r="284" spans="27:43" x14ac:dyDescent="0.2">
      <c r="AA284" s="49">
        <v>279</v>
      </c>
      <c r="AC284" s="49"/>
      <c r="AD284" t="str">
        <f>IF(AC284&lt;&gt;"",VLOOKUP(AC284,$P$5:W$120,8,0),"")</f>
        <v/>
      </c>
      <c r="AF284" s="49" t="str">
        <f t="shared" si="66"/>
        <v/>
      </c>
      <c r="AG284" t="str">
        <f t="shared" si="64"/>
        <v/>
      </c>
      <c r="AH284" s="85"/>
      <c r="AI284" s="49" t="str">
        <f t="shared" si="67"/>
        <v/>
      </c>
      <c r="AJ284" t="str">
        <f t="shared" si="65"/>
        <v/>
      </c>
      <c r="AK284" s="97">
        <f t="shared" si="71"/>
        <v>0</v>
      </c>
      <c r="AM284" s="98">
        <f t="shared" si="68"/>
        <v>4703451</v>
      </c>
      <c r="AO284" s="100" t="str">
        <f t="shared" si="69"/>
        <v/>
      </c>
      <c r="AP284" s="100" t="str">
        <f>IF(AO284=1,COUNTIF($AO$6:AO284,"=1"),"")</f>
        <v/>
      </c>
      <c r="AQ284" s="101" t="str">
        <f t="shared" si="70"/>
        <v/>
      </c>
    </row>
    <row r="285" spans="27:43" x14ac:dyDescent="0.2">
      <c r="AA285" s="49">
        <v>280</v>
      </c>
      <c r="AC285" s="49"/>
      <c r="AD285" t="str">
        <f>IF(AC285&lt;&gt;"",VLOOKUP(AC285,$P$5:W$120,8,0),"")</f>
        <v/>
      </c>
      <c r="AF285" s="49" t="str">
        <f t="shared" si="66"/>
        <v/>
      </c>
      <c r="AG285" t="str">
        <f t="shared" si="64"/>
        <v/>
      </c>
      <c r="AH285" s="85"/>
      <c r="AI285" s="49" t="str">
        <f t="shared" si="67"/>
        <v/>
      </c>
      <c r="AJ285" t="str">
        <f t="shared" si="65"/>
        <v/>
      </c>
      <c r="AK285" s="97">
        <f t="shared" si="71"/>
        <v>0</v>
      </c>
      <c r="AM285" s="98">
        <f t="shared" si="68"/>
        <v>4703451</v>
      </c>
      <c r="AO285" s="100" t="str">
        <f t="shared" si="69"/>
        <v/>
      </c>
      <c r="AP285" s="100" t="str">
        <f>IF(AO285=1,COUNTIF($AO$6:AO285,"=1"),"")</f>
        <v/>
      </c>
      <c r="AQ285" s="101" t="str">
        <f t="shared" si="70"/>
        <v/>
      </c>
    </row>
    <row r="286" spans="27:43" x14ac:dyDescent="0.2">
      <c r="AA286" s="49">
        <v>281</v>
      </c>
      <c r="AC286" s="49"/>
      <c r="AD286" t="str">
        <f>IF(AC286&lt;&gt;"",VLOOKUP(AC286,$P$5:W$120,8,0),"")</f>
        <v/>
      </c>
      <c r="AF286" s="49" t="str">
        <f t="shared" si="66"/>
        <v/>
      </c>
      <c r="AG286" t="str">
        <f t="shared" si="64"/>
        <v/>
      </c>
      <c r="AH286" s="85"/>
      <c r="AI286" s="49" t="str">
        <f t="shared" si="67"/>
        <v/>
      </c>
      <c r="AJ286" t="str">
        <f t="shared" si="65"/>
        <v/>
      </c>
      <c r="AK286" s="97">
        <f t="shared" si="71"/>
        <v>0</v>
      </c>
      <c r="AM286" s="98">
        <f t="shared" si="68"/>
        <v>4703451</v>
      </c>
      <c r="AO286" s="100" t="str">
        <f t="shared" si="69"/>
        <v/>
      </c>
      <c r="AP286" s="100" t="str">
        <f>IF(AO286=1,COUNTIF($AO$6:AO286,"=1"),"")</f>
        <v/>
      </c>
      <c r="AQ286" s="101" t="str">
        <f t="shared" si="70"/>
        <v/>
      </c>
    </row>
    <row r="287" spans="27:43" x14ac:dyDescent="0.2">
      <c r="AA287" s="49">
        <v>282</v>
      </c>
      <c r="AC287" s="49"/>
      <c r="AD287" t="str">
        <f>IF(AC287&lt;&gt;"",VLOOKUP(AC287,$P$5:W$120,8,0),"")</f>
        <v/>
      </c>
      <c r="AF287" s="49" t="str">
        <f t="shared" si="66"/>
        <v/>
      </c>
      <c r="AG287" t="str">
        <f t="shared" si="64"/>
        <v/>
      </c>
      <c r="AH287" s="85"/>
      <c r="AI287" s="49" t="str">
        <f t="shared" si="67"/>
        <v/>
      </c>
      <c r="AJ287" t="str">
        <f t="shared" si="65"/>
        <v/>
      </c>
      <c r="AK287" s="97">
        <f t="shared" si="71"/>
        <v>0</v>
      </c>
      <c r="AM287" s="98">
        <f t="shared" si="68"/>
        <v>4703451</v>
      </c>
      <c r="AO287" s="100" t="str">
        <f t="shared" si="69"/>
        <v/>
      </c>
      <c r="AP287" s="100" t="str">
        <f>IF(AO287=1,COUNTIF($AO$6:AO287,"=1"),"")</f>
        <v/>
      </c>
      <c r="AQ287" s="101" t="str">
        <f t="shared" si="70"/>
        <v/>
      </c>
    </row>
    <row r="288" spans="27:43" x14ac:dyDescent="0.2">
      <c r="AA288" s="49">
        <v>283</v>
      </c>
      <c r="AC288" s="49"/>
      <c r="AD288" t="str">
        <f>IF(AC288&lt;&gt;"",VLOOKUP(AC288,$P$5:W$120,8,0),"")</f>
        <v/>
      </c>
      <c r="AF288" s="49" t="str">
        <f t="shared" si="66"/>
        <v/>
      </c>
      <c r="AG288" t="str">
        <f t="shared" si="64"/>
        <v/>
      </c>
      <c r="AH288" s="85"/>
      <c r="AI288" s="49" t="str">
        <f t="shared" si="67"/>
        <v/>
      </c>
      <c r="AJ288" t="str">
        <f t="shared" si="65"/>
        <v/>
      </c>
      <c r="AK288" s="97">
        <f t="shared" si="71"/>
        <v>0</v>
      </c>
      <c r="AM288" s="98">
        <f t="shared" si="68"/>
        <v>4703451</v>
      </c>
      <c r="AO288" s="100" t="str">
        <f t="shared" si="69"/>
        <v/>
      </c>
      <c r="AP288" s="100" t="str">
        <f>IF(AO288=1,COUNTIF($AO$6:AO288,"=1"),"")</f>
        <v/>
      </c>
      <c r="AQ288" s="101" t="str">
        <f t="shared" si="70"/>
        <v/>
      </c>
    </row>
    <row r="289" spans="27:43" x14ac:dyDescent="0.2">
      <c r="AA289" s="49">
        <v>284</v>
      </c>
      <c r="AC289" s="49"/>
      <c r="AD289" t="str">
        <f>IF(AC289&lt;&gt;"",VLOOKUP(AC289,$P$5:W$120,8,0),"")</f>
        <v/>
      </c>
      <c r="AF289" s="49" t="str">
        <f t="shared" si="66"/>
        <v/>
      </c>
      <c r="AG289" t="str">
        <f t="shared" si="64"/>
        <v/>
      </c>
      <c r="AH289" s="85"/>
      <c r="AI289" s="49" t="str">
        <f t="shared" si="67"/>
        <v/>
      </c>
      <c r="AJ289" t="str">
        <f t="shared" si="65"/>
        <v/>
      </c>
      <c r="AK289" s="97">
        <f t="shared" si="71"/>
        <v>0</v>
      </c>
      <c r="AM289" s="98">
        <f t="shared" si="68"/>
        <v>4703451</v>
      </c>
      <c r="AO289" s="100" t="str">
        <f t="shared" si="69"/>
        <v/>
      </c>
      <c r="AP289" s="100" t="str">
        <f>IF(AO289=1,COUNTIF($AO$6:AO289,"=1"),"")</f>
        <v/>
      </c>
      <c r="AQ289" s="101" t="str">
        <f t="shared" si="70"/>
        <v/>
      </c>
    </row>
    <row r="290" spans="27:43" x14ac:dyDescent="0.2">
      <c r="AA290" s="49">
        <v>285</v>
      </c>
      <c r="AC290" s="49"/>
      <c r="AD290" t="str">
        <f>IF(AC290&lt;&gt;"",VLOOKUP(AC290,$P$5:W$120,8,0),"")</f>
        <v/>
      </c>
      <c r="AF290" s="49" t="str">
        <f t="shared" si="66"/>
        <v/>
      </c>
      <c r="AG290" t="str">
        <f t="shared" si="64"/>
        <v/>
      </c>
      <c r="AH290" s="85"/>
      <c r="AI290" s="49" t="str">
        <f t="shared" si="67"/>
        <v/>
      </c>
      <c r="AJ290" t="str">
        <f t="shared" si="65"/>
        <v/>
      </c>
      <c r="AK290" s="97">
        <f t="shared" si="71"/>
        <v>0</v>
      </c>
      <c r="AM290" s="98">
        <f t="shared" si="68"/>
        <v>4703451</v>
      </c>
      <c r="AO290" s="100" t="str">
        <f t="shared" si="69"/>
        <v/>
      </c>
      <c r="AP290" s="100" t="str">
        <f>IF(AO290=1,COUNTIF($AO$6:AO290,"=1"),"")</f>
        <v/>
      </c>
      <c r="AQ290" s="101" t="str">
        <f t="shared" si="70"/>
        <v/>
      </c>
    </row>
    <row r="291" spans="27:43" x14ac:dyDescent="0.2">
      <c r="AA291" s="49">
        <v>286</v>
      </c>
      <c r="AC291" s="49"/>
      <c r="AD291" t="str">
        <f>IF(AC291&lt;&gt;"",VLOOKUP(AC291,$P$5:W$120,8,0),"")</f>
        <v/>
      </c>
      <c r="AF291" s="49" t="str">
        <f t="shared" si="66"/>
        <v/>
      </c>
      <c r="AG291" t="str">
        <f t="shared" si="64"/>
        <v/>
      </c>
      <c r="AH291" s="85"/>
      <c r="AI291" s="49" t="str">
        <f t="shared" si="67"/>
        <v/>
      </c>
      <c r="AJ291" t="str">
        <f t="shared" si="65"/>
        <v/>
      </c>
      <c r="AK291" s="97">
        <f t="shared" si="71"/>
        <v>0</v>
      </c>
      <c r="AM291" s="98">
        <f t="shared" si="68"/>
        <v>4703451</v>
      </c>
      <c r="AO291" s="100" t="str">
        <f t="shared" si="69"/>
        <v/>
      </c>
      <c r="AP291" s="100" t="str">
        <f>IF(AO291=1,COUNTIF($AO$6:AO291,"=1"),"")</f>
        <v/>
      </c>
      <c r="AQ291" s="101" t="str">
        <f t="shared" si="70"/>
        <v/>
      </c>
    </row>
    <row r="292" spans="27:43" x14ac:dyDescent="0.2">
      <c r="AA292" s="49">
        <v>287</v>
      </c>
      <c r="AC292" s="49"/>
      <c r="AD292" t="str">
        <f>IF(AC292&lt;&gt;"",VLOOKUP(AC292,$P$5:W$120,8,0),"")</f>
        <v/>
      </c>
      <c r="AF292" s="49" t="str">
        <f t="shared" si="66"/>
        <v/>
      </c>
      <c r="AG292" t="str">
        <f t="shared" si="64"/>
        <v/>
      </c>
      <c r="AH292" s="85"/>
      <c r="AI292" s="49" t="str">
        <f t="shared" si="67"/>
        <v/>
      </c>
      <c r="AJ292" t="str">
        <f t="shared" si="65"/>
        <v/>
      </c>
      <c r="AK292" s="97">
        <f t="shared" si="71"/>
        <v>0</v>
      </c>
      <c r="AM292" s="98">
        <f t="shared" si="68"/>
        <v>4703451</v>
      </c>
      <c r="AO292" s="100" t="str">
        <f t="shared" si="69"/>
        <v/>
      </c>
      <c r="AP292" s="100" t="str">
        <f>IF(AO292=1,COUNTIF($AO$6:AO292,"=1"),"")</f>
        <v/>
      </c>
      <c r="AQ292" s="101" t="str">
        <f t="shared" si="70"/>
        <v/>
      </c>
    </row>
    <row r="293" spans="27:43" x14ac:dyDescent="0.2">
      <c r="AA293" s="49">
        <v>288</v>
      </c>
      <c r="AC293" s="49"/>
      <c r="AD293" t="str">
        <f>IF(AC293&lt;&gt;"",VLOOKUP(AC293,$P$5:W$120,8,0),"")</f>
        <v/>
      </c>
      <c r="AF293" s="49" t="str">
        <f t="shared" si="66"/>
        <v/>
      </c>
      <c r="AG293" t="str">
        <f t="shared" si="64"/>
        <v/>
      </c>
      <c r="AH293" s="85"/>
      <c r="AI293" s="49" t="str">
        <f t="shared" si="67"/>
        <v/>
      </c>
      <c r="AJ293" t="str">
        <f t="shared" si="65"/>
        <v/>
      </c>
      <c r="AK293" s="97">
        <f t="shared" si="71"/>
        <v>0</v>
      </c>
      <c r="AM293" s="98">
        <f t="shared" si="68"/>
        <v>4703451</v>
      </c>
      <c r="AO293" s="100" t="str">
        <f t="shared" si="69"/>
        <v/>
      </c>
      <c r="AP293" s="100" t="str">
        <f>IF(AO293=1,COUNTIF($AO$6:AO293,"=1"),"")</f>
        <v/>
      </c>
      <c r="AQ293" s="101" t="str">
        <f t="shared" si="70"/>
        <v/>
      </c>
    </row>
    <row r="294" spans="27:43" x14ac:dyDescent="0.2">
      <c r="AA294" s="49">
        <v>289</v>
      </c>
      <c r="AC294" s="49"/>
      <c r="AD294" t="str">
        <f>IF(AC294&lt;&gt;"",VLOOKUP(AC294,$P$5:W$120,8,0),"")</f>
        <v/>
      </c>
      <c r="AF294" s="49" t="str">
        <f t="shared" si="66"/>
        <v/>
      </c>
      <c r="AG294" t="str">
        <f t="shared" si="64"/>
        <v/>
      </c>
      <c r="AH294" s="85"/>
      <c r="AI294" s="49" t="str">
        <f t="shared" si="67"/>
        <v/>
      </c>
      <c r="AJ294" t="str">
        <f t="shared" si="65"/>
        <v/>
      </c>
      <c r="AK294" s="97">
        <f t="shared" si="71"/>
        <v>0</v>
      </c>
      <c r="AM294" s="98">
        <f t="shared" si="68"/>
        <v>4703451</v>
      </c>
      <c r="AO294" s="100" t="str">
        <f t="shared" si="69"/>
        <v/>
      </c>
      <c r="AP294" s="100" t="str">
        <f>IF(AO294=1,COUNTIF($AO$6:AO294,"=1"),"")</f>
        <v/>
      </c>
      <c r="AQ294" s="101" t="str">
        <f t="shared" si="70"/>
        <v/>
      </c>
    </row>
    <row r="295" spans="27:43" x14ac:dyDescent="0.2">
      <c r="AA295" s="49">
        <v>290</v>
      </c>
      <c r="AC295" s="49"/>
      <c r="AD295" t="str">
        <f>IF(AC295&lt;&gt;"",VLOOKUP(AC295,$P$5:W$120,8,0),"")</f>
        <v/>
      </c>
      <c r="AF295" s="49" t="str">
        <f t="shared" si="66"/>
        <v/>
      </c>
      <c r="AG295" t="str">
        <f t="shared" si="64"/>
        <v/>
      </c>
      <c r="AH295" s="85"/>
      <c r="AI295" s="49" t="str">
        <f t="shared" si="67"/>
        <v/>
      </c>
      <c r="AJ295" t="str">
        <f t="shared" si="65"/>
        <v/>
      </c>
      <c r="AK295" s="97">
        <f t="shared" si="71"/>
        <v>0</v>
      </c>
      <c r="AM295" s="98">
        <f t="shared" si="68"/>
        <v>4703451</v>
      </c>
      <c r="AO295" s="100" t="str">
        <f t="shared" si="69"/>
        <v/>
      </c>
      <c r="AP295" s="100" t="str">
        <f>IF(AO295=1,COUNTIF($AO$6:AO295,"=1"),"")</f>
        <v/>
      </c>
      <c r="AQ295" s="101" t="str">
        <f t="shared" si="70"/>
        <v/>
      </c>
    </row>
    <row r="296" spans="27:43" x14ac:dyDescent="0.2">
      <c r="AA296" s="49">
        <v>291</v>
      </c>
      <c r="AC296" s="49"/>
      <c r="AD296" t="str">
        <f>IF(AC296&lt;&gt;"",VLOOKUP(AC296,$P$5:W$120,8,0),"")</f>
        <v/>
      </c>
      <c r="AF296" s="49" t="str">
        <f t="shared" si="66"/>
        <v/>
      </c>
      <c r="AG296" t="str">
        <f t="shared" si="64"/>
        <v/>
      </c>
      <c r="AH296" s="85"/>
      <c r="AI296" s="49" t="str">
        <f t="shared" si="67"/>
        <v/>
      </c>
      <c r="AJ296" t="str">
        <f t="shared" si="65"/>
        <v/>
      </c>
      <c r="AK296" s="97">
        <f t="shared" si="71"/>
        <v>0</v>
      </c>
      <c r="AM296" s="98">
        <f t="shared" si="68"/>
        <v>4703451</v>
      </c>
      <c r="AO296" s="100" t="str">
        <f t="shared" si="69"/>
        <v/>
      </c>
      <c r="AP296" s="100" t="str">
        <f>IF(AO296=1,COUNTIF($AO$6:AO296,"=1"),"")</f>
        <v/>
      </c>
      <c r="AQ296" s="101" t="str">
        <f t="shared" si="70"/>
        <v/>
      </c>
    </row>
    <row r="297" spans="27:43" x14ac:dyDescent="0.2">
      <c r="AA297" s="49">
        <v>292</v>
      </c>
      <c r="AC297" s="49"/>
      <c r="AD297" t="str">
        <f>IF(AC297&lt;&gt;"",VLOOKUP(AC297,$P$5:W$120,8,0),"")</f>
        <v/>
      </c>
      <c r="AF297" s="49" t="str">
        <f t="shared" si="66"/>
        <v/>
      </c>
      <c r="AG297" t="str">
        <f t="shared" si="64"/>
        <v/>
      </c>
      <c r="AH297" s="85"/>
      <c r="AI297" s="49" t="str">
        <f t="shared" si="67"/>
        <v/>
      </c>
      <c r="AJ297" t="str">
        <f t="shared" si="65"/>
        <v/>
      </c>
      <c r="AK297" s="97">
        <f t="shared" si="71"/>
        <v>0</v>
      </c>
      <c r="AM297" s="98">
        <f t="shared" si="68"/>
        <v>4703451</v>
      </c>
      <c r="AO297" s="100" t="str">
        <f t="shared" si="69"/>
        <v/>
      </c>
      <c r="AP297" s="100" t="str">
        <f>IF(AO297=1,COUNTIF($AO$6:AO297,"=1"),"")</f>
        <v/>
      </c>
      <c r="AQ297" s="101" t="str">
        <f t="shared" si="70"/>
        <v/>
      </c>
    </row>
    <row r="298" spans="27:43" x14ac:dyDescent="0.2">
      <c r="AA298" s="49">
        <v>293</v>
      </c>
      <c r="AC298" s="49"/>
      <c r="AD298" t="str">
        <f>IF(AC298&lt;&gt;"",VLOOKUP(AC298,$P$5:W$120,8,0),"")</f>
        <v/>
      </c>
      <c r="AF298" s="49" t="str">
        <f t="shared" si="66"/>
        <v/>
      </c>
      <c r="AG298" t="str">
        <f t="shared" si="64"/>
        <v/>
      </c>
      <c r="AH298" s="85"/>
      <c r="AI298" s="49" t="str">
        <f t="shared" si="67"/>
        <v/>
      </c>
      <c r="AJ298" t="str">
        <f t="shared" si="65"/>
        <v/>
      </c>
      <c r="AK298" s="97">
        <f t="shared" si="71"/>
        <v>0</v>
      </c>
      <c r="AM298" s="98">
        <f t="shared" si="68"/>
        <v>4703451</v>
      </c>
      <c r="AO298" s="100" t="str">
        <f t="shared" si="69"/>
        <v/>
      </c>
      <c r="AP298" s="100" t="str">
        <f>IF(AO298=1,COUNTIF($AO$6:AO298,"=1"),"")</f>
        <v/>
      </c>
      <c r="AQ298" s="101" t="str">
        <f t="shared" si="70"/>
        <v/>
      </c>
    </row>
    <row r="299" spans="27:43" x14ac:dyDescent="0.2">
      <c r="AA299" s="49">
        <v>294</v>
      </c>
      <c r="AC299" s="49"/>
      <c r="AD299" t="str">
        <f>IF(AC299&lt;&gt;"",VLOOKUP(AC299,$P$5:W$120,8,0),"")</f>
        <v/>
      </c>
      <c r="AF299" s="49" t="str">
        <f t="shared" si="66"/>
        <v/>
      </c>
      <c r="AG299" t="str">
        <f t="shared" si="64"/>
        <v/>
      </c>
      <c r="AH299" s="85"/>
      <c r="AI299" s="49" t="str">
        <f t="shared" si="67"/>
        <v/>
      </c>
      <c r="AJ299" t="str">
        <f t="shared" si="65"/>
        <v/>
      </c>
      <c r="AK299" s="97">
        <f t="shared" si="71"/>
        <v>0</v>
      </c>
      <c r="AM299" s="98">
        <f t="shared" si="68"/>
        <v>4703451</v>
      </c>
      <c r="AO299" s="100" t="str">
        <f t="shared" si="69"/>
        <v/>
      </c>
      <c r="AP299" s="100" t="str">
        <f>IF(AO299=1,COUNTIF($AO$6:AO299,"=1"),"")</f>
        <v/>
      </c>
      <c r="AQ299" s="101" t="str">
        <f t="shared" si="70"/>
        <v/>
      </c>
    </row>
    <row r="300" spans="27:43" x14ac:dyDescent="0.2">
      <c r="AA300" s="49">
        <v>295</v>
      </c>
      <c r="AC300" s="49"/>
      <c r="AD300" t="str">
        <f>IF(AC300&lt;&gt;"",VLOOKUP(AC300,$P$5:W$120,8,0),"")</f>
        <v/>
      </c>
      <c r="AF300" s="49" t="str">
        <f t="shared" si="66"/>
        <v/>
      </c>
      <c r="AG300" t="str">
        <f t="shared" si="64"/>
        <v/>
      </c>
      <c r="AH300" s="85"/>
      <c r="AI300" s="49" t="str">
        <f t="shared" si="67"/>
        <v/>
      </c>
      <c r="AJ300" t="str">
        <f t="shared" si="65"/>
        <v/>
      </c>
      <c r="AK300" s="97">
        <f t="shared" si="71"/>
        <v>0</v>
      </c>
      <c r="AM300" s="98">
        <f t="shared" si="68"/>
        <v>4703451</v>
      </c>
      <c r="AO300" s="100" t="str">
        <f t="shared" si="69"/>
        <v/>
      </c>
      <c r="AP300" s="100" t="str">
        <f>IF(AO300=1,COUNTIF($AO$6:AO300,"=1"),"")</f>
        <v/>
      </c>
      <c r="AQ300" s="101" t="str">
        <f t="shared" si="70"/>
        <v/>
      </c>
    </row>
    <row r="301" spans="27:43" x14ac:dyDescent="0.2">
      <c r="AA301" s="49">
        <v>296</v>
      </c>
      <c r="AC301" s="49"/>
      <c r="AD301" t="str">
        <f>IF(AC301&lt;&gt;"",VLOOKUP(AC301,$P$5:W$120,8,0),"")</f>
        <v/>
      </c>
      <c r="AF301" s="49" t="str">
        <f t="shared" si="66"/>
        <v/>
      </c>
      <c r="AG301" t="str">
        <f t="shared" si="64"/>
        <v/>
      </c>
      <c r="AH301" s="85"/>
      <c r="AI301" s="49" t="str">
        <f t="shared" si="67"/>
        <v/>
      </c>
      <c r="AJ301" t="str">
        <f t="shared" si="65"/>
        <v/>
      </c>
      <c r="AK301" s="97">
        <f t="shared" si="71"/>
        <v>0</v>
      </c>
      <c r="AM301" s="98">
        <f t="shared" si="68"/>
        <v>4703451</v>
      </c>
      <c r="AO301" s="100" t="str">
        <f t="shared" si="69"/>
        <v/>
      </c>
      <c r="AP301" s="100" t="str">
        <f>IF(AO301=1,COUNTIF($AO$6:AO301,"=1"),"")</f>
        <v/>
      </c>
      <c r="AQ301" s="101" t="str">
        <f t="shared" si="70"/>
        <v/>
      </c>
    </row>
    <row r="302" spans="27:43" x14ac:dyDescent="0.2">
      <c r="AA302" s="49">
        <v>297</v>
      </c>
      <c r="AC302" s="49"/>
      <c r="AD302" t="str">
        <f>IF(AC302&lt;&gt;"",VLOOKUP(AC302,$P$5:W$120,8,0),"")</f>
        <v/>
      </c>
      <c r="AF302" s="49" t="str">
        <f t="shared" si="66"/>
        <v/>
      </c>
      <c r="AG302" t="str">
        <f t="shared" si="64"/>
        <v/>
      </c>
      <c r="AH302" s="85"/>
      <c r="AI302" s="49" t="str">
        <f t="shared" si="67"/>
        <v/>
      </c>
      <c r="AJ302" t="str">
        <f t="shared" si="65"/>
        <v/>
      </c>
      <c r="AK302" s="97">
        <f t="shared" si="71"/>
        <v>0</v>
      </c>
      <c r="AM302" s="98">
        <f t="shared" si="68"/>
        <v>4703451</v>
      </c>
      <c r="AO302" s="100" t="str">
        <f t="shared" si="69"/>
        <v/>
      </c>
      <c r="AP302" s="100" t="str">
        <f>IF(AO302=1,COUNTIF($AO$6:AO302,"=1"),"")</f>
        <v/>
      </c>
      <c r="AQ302" s="101" t="str">
        <f t="shared" si="70"/>
        <v/>
      </c>
    </row>
    <row r="303" spans="27:43" x14ac:dyDescent="0.2">
      <c r="AA303" s="49">
        <v>298</v>
      </c>
      <c r="AC303" s="49"/>
      <c r="AD303" t="str">
        <f>IF(AC303&lt;&gt;"",VLOOKUP(AC303,$P$5:W$120,8,0),"")</f>
        <v/>
      </c>
      <c r="AF303" s="49" t="str">
        <f t="shared" si="66"/>
        <v/>
      </c>
      <c r="AG303" t="str">
        <f t="shared" si="64"/>
        <v/>
      </c>
      <c r="AH303" s="85"/>
      <c r="AI303" s="49" t="str">
        <f t="shared" si="67"/>
        <v/>
      </c>
      <c r="AJ303" t="str">
        <f t="shared" si="65"/>
        <v/>
      </c>
      <c r="AK303" s="97">
        <f t="shared" si="71"/>
        <v>0</v>
      </c>
      <c r="AM303" s="98">
        <f t="shared" si="68"/>
        <v>4703451</v>
      </c>
      <c r="AO303" s="100" t="str">
        <f t="shared" si="69"/>
        <v/>
      </c>
      <c r="AP303" s="100" t="str">
        <f>IF(AO303=1,COUNTIF($AO$6:AO303,"=1"),"")</f>
        <v/>
      </c>
      <c r="AQ303" s="101" t="str">
        <f t="shared" si="70"/>
        <v/>
      </c>
    </row>
    <row r="304" spans="27:43" x14ac:dyDescent="0.2">
      <c r="AA304" s="49">
        <v>299</v>
      </c>
      <c r="AC304" s="49"/>
      <c r="AD304" t="str">
        <f>IF(AC304&lt;&gt;"",VLOOKUP(AC304,$P$5:W$120,8,0),"")</f>
        <v/>
      </c>
      <c r="AF304" s="49" t="str">
        <f t="shared" si="66"/>
        <v/>
      </c>
      <c r="AG304" t="str">
        <f t="shared" si="64"/>
        <v/>
      </c>
      <c r="AH304" s="85"/>
      <c r="AI304" s="49" t="str">
        <f t="shared" si="67"/>
        <v/>
      </c>
      <c r="AJ304" t="str">
        <f t="shared" si="65"/>
        <v/>
      </c>
      <c r="AK304" s="97">
        <f t="shared" si="71"/>
        <v>0</v>
      </c>
      <c r="AM304" s="98">
        <f t="shared" si="68"/>
        <v>4703451</v>
      </c>
      <c r="AO304" s="100" t="str">
        <f t="shared" si="69"/>
        <v/>
      </c>
      <c r="AP304" s="100" t="str">
        <f>IF(AO304=1,COUNTIF($AO$6:AO304,"=1"),"")</f>
        <v/>
      </c>
      <c r="AQ304" s="101" t="str">
        <f t="shared" si="70"/>
        <v/>
      </c>
    </row>
    <row r="305" spans="27:43" x14ac:dyDescent="0.2">
      <c r="AA305" s="49">
        <v>300</v>
      </c>
      <c r="AC305" s="49"/>
      <c r="AD305" t="str">
        <f>IF(AC305&lt;&gt;"",VLOOKUP(AC305,$P$5:W$120,8,0),"")</f>
        <v/>
      </c>
      <c r="AF305" s="49" t="str">
        <f t="shared" si="66"/>
        <v/>
      </c>
      <c r="AG305" t="str">
        <f t="shared" si="64"/>
        <v/>
      </c>
      <c r="AH305" s="85"/>
      <c r="AI305" s="49" t="str">
        <f t="shared" si="67"/>
        <v/>
      </c>
      <c r="AJ305" t="str">
        <f t="shared" si="65"/>
        <v/>
      </c>
      <c r="AK305" s="97">
        <f t="shared" si="71"/>
        <v>0</v>
      </c>
      <c r="AM305" s="98">
        <f t="shared" si="68"/>
        <v>4703451</v>
      </c>
      <c r="AO305" s="100" t="str">
        <f t="shared" si="69"/>
        <v/>
      </c>
      <c r="AP305" s="100" t="str">
        <f>IF(AO305=1,COUNTIF($AO$6:AO305,"=1"),"")</f>
        <v/>
      </c>
      <c r="AQ305" s="101" t="str">
        <f t="shared" si="70"/>
        <v/>
      </c>
    </row>
    <row r="306" spans="27:43" x14ac:dyDescent="0.2">
      <c r="AA306" s="49">
        <v>301</v>
      </c>
      <c r="AC306" s="49"/>
      <c r="AD306" t="str">
        <f>IF(AC306&lt;&gt;"",VLOOKUP(AC306,$P$5:W$120,8,0),"")</f>
        <v/>
      </c>
      <c r="AF306" s="49" t="str">
        <f t="shared" si="66"/>
        <v/>
      </c>
      <c r="AG306" t="str">
        <f t="shared" si="64"/>
        <v/>
      </c>
      <c r="AH306" s="85"/>
      <c r="AI306" s="49" t="str">
        <f t="shared" si="67"/>
        <v/>
      </c>
      <c r="AJ306" t="str">
        <f t="shared" si="65"/>
        <v/>
      </c>
      <c r="AK306" s="97">
        <f t="shared" si="71"/>
        <v>0</v>
      </c>
      <c r="AM306" s="98">
        <f t="shared" si="68"/>
        <v>4703451</v>
      </c>
      <c r="AO306" s="100" t="str">
        <f t="shared" si="69"/>
        <v/>
      </c>
      <c r="AP306" s="100" t="str">
        <f>IF(AO306=1,COUNTIF($AO$6:AO306,"=1"),"")</f>
        <v/>
      </c>
      <c r="AQ306" s="101" t="str">
        <f t="shared" si="70"/>
        <v/>
      </c>
    </row>
    <row r="307" spans="27:43" x14ac:dyDescent="0.2">
      <c r="AA307" s="49">
        <v>302</v>
      </c>
      <c r="AC307" s="49"/>
      <c r="AD307" t="str">
        <f>IF(AC307&lt;&gt;"",VLOOKUP(AC307,$P$5:W$120,8,0),"")</f>
        <v/>
      </c>
      <c r="AF307" s="49" t="str">
        <f t="shared" si="66"/>
        <v/>
      </c>
      <c r="AG307" t="str">
        <f t="shared" si="64"/>
        <v/>
      </c>
      <c r="AH307" s="85"/>
      <c r="AI307" s="49" t="str">
        <f t="shared" si="67"/>
        <v/>
      </c>
      <c r="AJ307" t="str">
        <f t="shared" si="65"/>
        <v/>
      </c>
      <c r="AK307" s="97">
        <f t="shared" si="71"/>
        <v>0</v>
      </c>
      <c r="AM307" s="98">
        <f t="shared" si="68"/>
        <v>4703451</v>
      </c>
      <c r="AO307" s="100" t="str">
        <f t="shared" si="69"/>
        <v/>
      </c>
      <c r="AP307" s="100" t="str">
        <f>IF(AO307=1,COUNTIF($AO$6:AO307,"=1"),"")</f>
        <v/>
      </c>
      <c r="AQ307" s="101" t="str">
        <f t="shared" si="70"/>
        <v/>
      </c>
    </row>
    <row r="308" spans="27:43" x14ac:dyDescent="0.2">
      <c r="AA308" s="49">
        <v>303</v>
      </c>
      <c r="AC308" s="49"/>
      <c r="AD308" t="str">
        <f>IF(AC308&lt;&gt;"",VLOOKUP(AC308,$P$5:W$120,8,0),"")</f>
        <v/>
      </c>
      <c r="AF308" s="49" t="str">
        <f t="shared" si="66"/>
        <v/>
      </c>
      <c r="AG308" t="str">
        <f t="shared" si="64"/>
        <v/>
      </c>
      <c r="AH308" s="85"/>
      <c r="AI308" s="49" t="str">
        <f t="shared" si="67"/>
        <v/>
      </c>
      <c r="AJ308" t="str">
        <f t="shared" si="65"/>
        <v/>
      </c>
      <c r="AK308" s="97">
        <f t="shared" si="71"/>
        <v>0</v>
      </c>
      <c r="AM308" s="98">
        <f t="shared" si="68"/>
        <v>4703451</v>
      </c>
      <c r="AO308" s="100" t="str">
        <f t="shared" si="69"/>
        <v/>
      </c>
      <c r="AP308" s="100" t="str">
        <f>IF(AO308=1,COUNTIF($AO$6:AO308,"=1"),"")</f>
        <v/>
      </c>
      <c r="AQ308" s="101" t="str">
        <f t="shared" si="70"/>
        <v/>
      </c>
    </row>
    <row r="309" spans="27:43" x14ac:dyDescent="0.2">
      <c r="AA309" s="49">
        <v>304</v>
      </c>
      <c r="AC309" s="49"/>
      <c r="AD309" t="str">
        <f>IF(AC309&lt;&gt;"",VLOOKUP(AC309,$P$5:W$120,8,0),"")</f>
        <v/>
      </c>
      <c r="AF309" s="49" t="str">
        <f t="shared" si="66"/>
        <v/>
      </c>
      <c r="AG309" t="str">
        <f t="shared" si="64"/>
        <v/>
      </c>
      <c r="AH309" s="85"/>
      <c r="AI309" s="49" t="str">
        <f t="shared" si="67"/>
        <v/>
      </c>
      <c r="AJ309" t="str">
        <f t="shared" si="65"/>
        <v/>
      </c>
      <c r="AK309" s="97">
        <f t="shared" si="71"/>
        <v>0</v>
      </c>
      <c r="AM309" s="98">
        <f t="shared" si="68"/>
        <v>4703451</v>
      </c>
      <c r="AO309" s="100" t="str">
        <f t="shared" si="69"/>
        <v/>
      </c>
      <c r="AP309" s="100" t="str">
        <f>IF(AO309=1,COUNTIF($AO$6:AO309,"=1"),"")</f>
        <v/>
      </c>
      <c r="AQ309" s="101" t="str">
        <f t="shared" si="70"/>
        <v/>
      </c>
    </row>
    <row r="310" spans="27:43" x14ac:dyDescent="0.2">
      <c r="AA310" s="49">
        <v>305</v>
      </c>
      <c r="AC310" s="49"/>
      <c r="AD310" t="str">
        <f>IF(AC310&lt;&gt;"",VLOOKUP(AC310,$P$5:W$120,8,0),"")</f>
        <v/>
      </c>
      <c r="AF310" s="49" t="str">
        <f t="shared" si="66"/>
        <v/>
      </c>
      <c r="AG310" t="str">
        <f t="shared" si="64"/>
        <v/>
      </c>
      <c r="AH310" s="85"/>
      <c r="AI310" s="49" t="str">
        <f t="shared" si="67"/>
        <v/>
      </c>
      <c r="AJ310" t="str">
        <f t="shared" si="65"/>
        <v/>
      </c>
      <c r="AK310" s="97">
        <f t="shared" si="71"/>
        <v>0</v>
      </c>
      <c r="AM310" s="98">
        <f t="shared" si="68"/>
        <v>4703451</v>
      </c>
      <c r="AO310" s="100" t="str">
        <f t="shared" si="69"/>
        <v/>
      </c>
      <c r="AP310" s="100" t="str">
        <f>IF(AO310=1,COUNTIF($AO$6:AO310,"=1"),"")</f>
        <v/>
      </c>
      <c r="AQ310" s="101" t="str">
        <f t="shared" si="70"/>
        <v/>
      </c>
    </row>
    <row r="311" spans="27:43" x14ac:dyDescent="0.2">
      <c r="AA311" s="49">
        <v>306</v>
      </c>
      <c r="AC311" s="49"/>
      <c r="AD311" t="str">
        <f>IF(AC311&lt;&gt;"",VLOOKUP(AC311,$P$5:W$120,8,0),"")</f>
        <v/>
      </c>
      <c r="AF311" s="49" t="str">
        <f t="shared" si="66"/>
        <v/>
      </c>
      <c r="AG311" t="str">
        <f t="shared" si="64"/>
        <v/>
      </c>
      <c r="AH311" s="85"/>
      <c r="AI311" s="49" t="str">
        <f t="shared" si="67"/>
        <v/>
      </c>
      <c r="AJ311" t="str">
        <f t="shared" si="65"/>
        <v/>
      </c>
      <c r="AK311" s="97">
        <f t="shared" si="71"/>
        <v>0</v>
      </c>
      <c r="AM311" s="98">
        <f t="shared" si="68"/>
        <v>4703451</v>
      </c>
      <c r="AO311" s="100" t="str">
        <f t="shared" si="69"/>
        <v/>
      </c>
      <c r="AP311" s="100" t="str">
        <f>IF(AO311=1,COUNTIF($AO$6:AO311,"=1"),"")</f>
        <v/>
      </c>
      <c r="AQ311" s="101" t="str">
        <f t="shared" si="70"/>
        <v/>
      </c>
    </row>
    <row r="312" spans="27:43" x14ac:dyDescent="0.2">
      <c r="AA312" s="49">
        <v>307</v>
      </c>
      <c r="AC312" s="49"/>
      <c r="AD312" t="str">
        <f>IF(AC312&lt;&gt;"",VLOOKUP(AC312,$P$5:W$120,8,0),"")</f>
        <v/>
      </c>
      <c r="AF312" s="49" t="str">
        <f t="shared" si="66"/>
        <v/>
      </c>
      <c r="AG312" t="str">
        <f t="shared" si="64"/>
        <v/>
      </c>
      <c r="AH312" s="85"/>
      <c r="AI312" s="49" t="str">
        <f t="shared" si="67"/>
        <v/>
      </c>
      <c r="AJ312" t="str">
        <f t="shared" si="65"/>
        <v/>
      </c>
      <c r="AK312" s="97">
        <f t="shared" si="71"/>
        <v>0</v>
      </c>
      <c r="AM312" s="98">
        <f t="shared" si="68"/>
        <v>4703451</v>
      </c>
      <c r="AO312" s="100" t="str">
        <f t="shared" si="69"/>
        <v/>
      </c>
      <c r="AP312" s="100" t="str">
        <f>IF(AO312=1,COUNTIF($AO$6:AO312,"=1"),"")</f>
        <v/>
      </c>
      <c r="AQ312" s="101" t="str">
        <f t="shared" si="70"/>
        <v/>
      </c>
    </row>
    <row r="313" spans="27:43" x14ac:dyDescent="0.2">
      <c r="AA313" s="49">
        <v>308</v>
      </c>
      <c r="AC313" s="49"/>
      <c r="AD313" t="str">
        <f>IF(AC313&lt;&gt;"",VLOOKUP(AC313,$P$5:W$120,8,0),"")</f>
        <v/>
      </c>
      <c r="AF313" s="49" t="str">
        <f t="shared" si="66"/>
        <v/>
      </c>
      <c r="AG313" t="str">
        <f t="shared" si="64"/>
        <v/>
      </c>
      <c r="AH313" s="85"/>
      <c r="AI313" s="49" t="str">
        <f t="shared" si="67"/>
        <v/>
      </c>
      <c r="AJ313" t="str">
        <f t="shared" si="65"/>
        <v/>
      </c>
      <c r="AK313" s="97">
        <f t="shared" si="71"/>
        <v>0</v>
      </c>
      <c r="AM313" s="98">
        <f t="shared" si="68"/>
        <v>4703451</v>
      </c>
      <c r="AO313" s="100" t="str">
        <f t="shared" si="69"/>
        <v/>
      </c>
      <c r="AP313" s="100" t="str">
        <f>IF(AO313=1,COUNTIF($AO$6:AO313,"=1"),"")</f>
        <v/>
      </c>
      <c r="AQ313" s="101" t="str">
        <f t="shared" si="70"/>
        <v/>
      </c>
    </row>
    <row r="314" spans="27:43" x14ac:dyDescent="0.2">
      <c r="AA314" s="49">
        <v>309</v>
      </c>
      <c r="AC314" s="49"/>
      <c r="AD314" t="str">
        <f>IF(AC314&lt;&gt;"",VLOOKUP(AC314,$P$5:W$120,8,0),"")</f>
        <v/>
      </c>
      <c r="AF314" s="49" t="str">
        <f t="shared" si="66"/>
        <v/>
      </c>
      <c r="AG314" t="str">
        <f t="shared" si="64"/>
        <v/>
      </c>
      <c r="AH314" s="85"/>
      <c r="AI314" s="49" t="str">
        <f t="shared" si="67"/>
        <v/>
      </c>
      <c r="AJ314" t="str">
        <f t="shared" si="65"/>
        <v/>
      </c>
      <c r="AK314" s="97">
        <f t="shared" si="71"/>
        <v>0</v>
      </c>
      <c r="AM314" s="98">
        <f t="shared" si="68"/>
        <v>4703451</v>
      </c>
      <c r="AO314" s="100" t="str">
        <f t="shared" si="69"/>
        <v/>
      </c>
      <c r="AP314" s="100" t="str">
        <f>IF(AO314=1,COUNTIF($AO$6:AO314,"=1"),"")</f>
        <v/>
      </c>
      <c r="AQ314" s="101" t="str">
        <f t="shared" si="70"/>
        <v/>
      </c>
    </row>
    <row r="315" spans="27:43" x14ac:dyDescent="0.2">
      <c r="AA315" s="49">
        <v>310</v>
      </c>
      <c r="AC315" s="49"/>
      <c r="AD315" t="str">
        <f>IF(AC315&lt;&gt;"",VLOOKUP(AC315,$P$5:W$120,8,0),"")</f>
        <v/>
      </c>
      <c r="AF315" s="49" t="str">
        <f t="shared" si="66"/>
        <v/>
      </c>
      <c r="AG315" t="str">
        <f t="shared" si="64"/>
        <v/>
      </c>
      <c r="AH315" s="85"/>
      <c r="AI315" s="49" t="str">
        <f t="shared" si="67"/>
        <v/>
      </c>
      <c r="AJ315" t="str">
        <f t="shared" si="65"/>
        <v/>
      </c>
      <c r="AK315" s="97">
        <f t="shared" si="71"/>
        <v>0</v>
      </c>
      <c r="AM315" s="98">
        <f t="shared" si="68"/>
        <v>4703451</v>
      </c>
      <c r="AO315" s="100" t="str">
        <f t="shared" si="69"/>
        <v/>
      </c>
      <c r="AP315" s="100" t="str">
        <f>IF(AO315=1,COUNTIF($AO$6:AO315,"=1"),"")</f>
        <v/>
      </c>
      <c r="AQ315" s="101" t="str">
        <f t="shared" si="70"/>
        <v/>
      </c>
    </row>
    <row r="316" spans="27:43" x14ac:dyDescent="0.2">
      <c r="AA316" s="49">
        <v>311</v>
      </c>
      <c r="AC316" s="49"/>
      <c r="AD316" t="str">
        <f>IF(AC316&lt;&gt;"",VLOOKUP(AC316,$P$5:W$120,8,0),"")</f>
        <v/>
      </c>
      <c r="AF316" s="49" t="str">
        <f t="shared" si="66"/>
        <v/>
      </c>
      <c r="AG316" t="str">
        <f t="shared" si="64"/>
        <v/>
      </c>
      <c r="AH316" s="85"/>
      <c r="AI316" s="49" t="str">
        <f t="shared" si="67"/>
        <v/>
      </c>
      <c r="AJ316" t="str">
        <f t="shared" si="65"/>
        <v/>
      </c>
      <c r="AK316" s="97">
        <f t="shared" si="71"/>
        <v>0</v>
      </c>
      <c r="AM316" s="98">
        <f t="shared" si="68"/>
        <v>4703451</v>
      </c>
      <c r="AO316" s="100" t="str">
        <f t="shared" si="69"/>
        <v/>
      </c>
      <c r="AP316" s="100" t="str">
        <f>IF(AO316=1,COUNTIF($AO$6:AO316,"=1"),"")</f>
        <v/>
      </c>
      <c r="AQ316" s="101" t="str">
        <f t="shared" si="70"/>
        <v/>
      </c>
    </row>
    <row r="317" spans="27:43" x14ac:dyDescent="0.2">
      <c r="AA317" s="49">
        <v>312</v>
      </c>
      <c r="AC317" s="49"/>
      <c r="AD317" t="str">
        <f>IF(AC317&lt;&gt;"",VLOOKUP(AC317,$P$5:W$120,8,0),"")</f>
        <v/>
      </c>
      <c r="AF317" s="49" t="str">
        <f t="shared" si="66"/>
        <v/>
      </c>
      <c r="AG317" t="str">
        <f t="shared" si="64"/>
        <v/>
      </c>
      <c r="AH317" s="85"/>
      <c r="AI317" s="49" t="str">
        <f t="shared" si="67"/>
        <v/>
      </c>
      <c r="AJ317" t="str">
        <f t="shared" si="65"/>
        <v/>
      </c>
      <c r="AK317" s="97">
        <f t="shared" si="71"/>
        <v>0</v>
      </c>
      <c r="AM317" s="98">
        <f t="shared" si="68"/>
        <v>4703451</v>
      </c>
      <c r="AO317" s="100" t="str">
        <f t="shared" si="69"/>
        <v/>
      </c>
      <c r="AP317" s="100" t="str">
        <f>IF(AO317=1,COUNTIF($AO$6:AO317,"=1"),"")</f>
        <v/>
      </c>
      <c r="AQ317" s="101" t="str">
        <f t="shared" si="70"/>
        <v/>
      </c>
    </row>
    <row r="318" spans="27:43" x14ac:dyDescent="0.2">
      <c r="AA318" s="49">
        <v>313</v>
      </c>
      <c r="AC318" s="49"/>
      <c r="AD318" t="str">
        <f>IF(AC318&lt;&gt;"",VLOOKUP(AC318,$P$5:W$120,8,0),"")</f>
        <v/>
      </c>
      <c r="AF318" s="49" t="str">
        <f t="shared" si="66"/>
        <v/>
      </c>
      <c r="AG318" t="str">
        <f t="shared" si="64"/>
        <v/>
      </c>
      <c r="AH318" s="85"/>
      <c r="AI318" s="49" t="str">
        <f t="shared" si="67"/>
        <v/>
      </c>
      <c r="AJ318" t="str">
        <f t="shared" si="65"/>
        <v/>
      </c>
      <c r="AK318" s="97">
        <f t="shared" si="71"/>
        <v>0</v>
      </c>
      <c r="AM318" s="98">
        <f t="shared" si="68"/>
        <v>4703451</v>
      </c>
      <c r="AO318" s="100" t="str">
        <f t="shared" si="69"/>
        <v/>
      </c>
      <c r="AP318" s="100" t="str">
        <f>IF(AO318=1,COUNTIF($AO$6:AO318,"=1"),"")</f>
        <v/>
      </c>
      <c r="AQ318" s="101" t="str">
        <f t="shared" si="70"/>
        <v/>
      </c>
    </row>
    <row r="319" spans="27:43" x14ac:dyDescent="0.2">
      <c r="AA319" s="49">
        <v>314</v>
      </c>
      <c r="AC319" s="49"/>
      <c r="AD319" t="str">
        <f>IF(AC319&lt;&gt;"",VLOOKUP(AC319,$P$5:W$120,8,0),"")</f>
        <v/>
      </c>
      <c r="AF319" s="49" t="str">
        <f t="shared" si="66"/>
        <v/>
      </c>
      <c r="AG319" t="str">
        <f t="shared" si="64"/>
        <v/>
      </c>
      <c r="AH319" s="85"/>
      <c r="AI319" s="49" t="str">
        <f t="shared" si="67"/>
        <v/>
      </c>
      <c r="AJ319" t="str">
        <f t="shared" si="65"/>
        <v/>
      </c>
      <c r="AK319" s="97">
        <f t="shared" si="71"/>
        <v>0</v>
      </c>
      <c r="AM319" s="98">
        <f t="shared" si="68"/>
        <v>4703451</v>
      </c>
      <c r="AO319" s="100" t="str">
        <f t="shared" si="69"/>
        <v/>
      </c>
      <c r="AP319" s="100" t="str">
        <f>IF(AO319=1,COUNTIF($AO$6:AO319,"=1"),"")</f>
        <v/>
      </c>
      <c r="AQ319" s="101" t="str">
        <f t="shared" si="70"/>
        <v/>
      </c>
    </row>
    <row r="320" spans="27:43" x14ac:dyDescent="0.2">
      <c r="AA320" s="49">
        <v>315</v>
      </c>
      <c r="AC320" s="49"/>
      <c r="AD320" t="str">
        <f>IF(AC320&lt;&gt;"",VLOOKUP(AC320,$P$5:W$120,8,0),"")</f>
        <v/>
      </c>
      <c r="AF320" s="49" t="str">
        <f t="shared" si="66"/>
        <v/>
      </c>
      <c r="AG320" t="str">
        <f t="shared" si="64"/>
        <v/>
      </c>
      <c r="AH320" s="85"/>
      <c r="AI320" s="49" t="str">
        <f t="shared" si="67"/>
        <v/>
      </c>
      <c r="AJ320" t="str">
        <f t="shared" si="65"/>
        <v/>
      </c>
      <c r="AK320" s="97">
        <f t="shared" si="71"/>
        <v>0</v>
      </c>
      <c r="AM320" s="98">
        <f t="shared" si="68"/>
        <v>4703451</v>
      </c>
      <c r="AO320" s="100" t="str">
        <f t="shared" si="69"/>
        <v/>
      </c>
      <c r="AP320" s="100" t="str">
        <f>IF(AO320=1,COUNTIF($AO$6:AO320,"=1"),"")</f>
        <v/>
      </c>
      <c r="AQ320" s="101" t="str">
        <f t="shared" si="70"/>
        <v/>
      </c>
    </row>
    <row r="321" spans="27:43" x14ac:dyDescent="0.2">
      <c r="AA321" s="49">
        <v>316</v>
      </c>
      <c r="AC321" s="49"/>
      <c r="AD321" t="str">
        <f>IF(AC321&lt;&gt;"",VLOOKUP(AC321,$P$5:W$120,8,0),"")</f>
        <v/>
      </c>
      <c r="AF321" s="49" t="str">
        <f t="shared" si="66"/>
        <v/>
      </c>
      <c r="AG321" t="str">
        <f t="shared" si="64"/>
        <v/>
      </c>
      <c r="AH321" s="85"/>
      <c r="AI321" s="49" t="str">
        <f t="shared" si="67"/>
        <v/>
      </c>
      <c r="AJ321" t="str">
        <f t="shared" si="65"/>
        <v/>
      </c>
      <c r="AK321" s="97">
        <f t="shared" si="71"/>
        <v>0</v>
      </c>
      <c r="AM321" s="98">
        <f t="shared" si="68"/>
        <v>4703451</v>
      </c>
      <c r="AO321" s="100" t="str">
        <f t="shared" si="69"/>
        <v/>
      </c>
      <c r="AP321" s="100" t="str">
        <f>IF(AO321=1,COUNTIF($AO$6:AO321,"=1"),"")</f>
        <v/>
      </c>
      <c r="AQ321" s="101" t="str">
        <f t="shared" si="70"/>
        <v/>
      </c>
    </row>
    <row r="322" spans="27:43" x14ac:dyDescent="0.2">
      <c r="AA322" s="49">
        <v>317</v>
      </c>
      <c r="AC322" s="49"/>
      <c r="AD322" t="str">
        <f>IF(AC322&lt;&gt;"",VLOOKUP(AC322,$P$5:W$120,8,0),"")</f>
        <v/>
      </c>
      <c r="AF322" s="49" t="str">
        <f t="shared" si="66"/>
        <v/>
      </c>
      <c r="AG322" t="str">
        <f t="shared" si="64"/>
        <v/>
      </c>
      <c r="AH322" s="85"/>
      <c r="AI322" s="49" t="str">
        <f t="shared" si="67"/>
        <v/>
      </c>
      <c r="AJ322" t="str">
        <f t="shared" si="65"/>
        <v/>
      </c>
      <c r="AK322" s="97">
        <f t="shared" si="71"/>
        <v>0</v>
      </c>
      <c r="AM322" s="98">
        <f t="shared" si="68"/>
        <v>4703451</v>
      </c>
      <c r="AO322" s="100" t="str">
        <f t="shared" si="69"/>
        <v/>
      </c>
      <c r="AP322" s="100" t="str">
        <f>IF(AO322=1,COUNTIF($AO$6:AO322,"=1"),"")</f>
        <v/>
      </c>
      <c r="AQ322" s="101" t="str">
        <f t="shared" si="70"/>
        <v/>
      </c>
    </row>
    <row r="323" spans="27:43" x14ac:dyDescent="0.2">
      <c r="AA323" s="49">
        <v>318</v>
      </c>
      <c r="AC323" s="49"/>
      <c r="AD323" t="str">
        <f>IF(AC323&lt;&gt;"",VLOOKUP(AC323,$P$5:W$120,8,0),"")</f>
        <v/>
      </c>
      <c r="AF323" s="49" t="str">
        <f t="shared" si="66"/>
        <v/>
      </c>
      <c r="AG323" t="str">
        <f t="shared" si="64"/>
        <v/>
      </c>
      <c r="AH323" s="85"/>
      <c r="AI323" s="49" t="str">
        <f t="shared" si="67"/>
        <v/>
      </c>
      <c r="AJ323" t="str">
        <f t="shared" si="65"/>
        <v/>
      </c>
      <c r="AK323" s="97">
        <f t="shared" si="71"/>
        <v>0</v>
      </c>
      <c r="AM323" s="98">
        <f t="shared" si="68"/>
        <v>4703451</v>
      </c>
      <c r="AO323" s="100" t="str">
        <f t="shared" si="69"/>
        <v/>
      </c>
      <c r="AP323" s="100" t="str">
        <f>IF(AO323=1,COUNTIF($AO$6:AO323,"=1"),"")</f>
        <v/>
      </c>
      <c r="AQ323" s="101" t="str">
        <f t="shared" si="70"/>
        <v/>
      </c>
    </row>
    <row r="324" spans="27:43" x14ac:dyDescent="0.2">
      <c r="AA324" s="49">
        <v>319</v>
      </c>
      <c r="AC324" s="49"/>
      <c r="AD324" t="str">
        <f>IF(AC324&lt;&gt;"",VLOOKUP(AC324,$P$5:W$120,8,0),"")</f>
        <v/>
      </c>
      <c r="AF324" s="49" t="str">
        <f t="shared" si="66"/>
        <v/>
      </c>
      <c r="AG324" t="str">
        <f t="shared" si="64"/>
        <v/>
      </c>
      <c r="AH324" s="85"/>
      <c r="AI324" s="49" t="str">
        <f t="shared" si="67"/>
        <v/>
      </c>
      <c r="AJ324" t="str">
        <f t="shared" si="65"/>
        <v/>
      </c>
      <c r="AK324" s="97">
        <f t="shared" si="71"/>
        <v>0</v>
      </c>
      <c r="AM324" s="98">
        <f t="shared" si="68"/>
        <v>4703451</v>
      </c>
      <c r="AO324" s="100" t="str">
        <f t="shared" si="69"/>
        <v/>
      </c>
      <c r="AP324" s="100" t="str">
        <f>IF(AO324=1,COUNTIF($AO$6:AO324,"=1"),"")</f>
        <v/>
      </c>
      <c r="AQ324" s="101" t="str">
        <f t="shared" si="70"/>
        <v/>
      </c>
    </row>
    <row r="325" spans="27:43" x14ac:dyDescent="0.2">
      <c r="AA325" s="49">
        <v>320</v>
      </c>
      <c r="AC325" s="49"/>
      <c r="AD325" t="str">
        <f>IF(AC325&lt;&gt;"",VLOOKUP(AC325,$P$5:W$120,8,0),"")</f>
        <v/>
      </c>
      <c r="AF325" s="49" t="str">
        <f t="shared" si="66"/>
        <v/>
      </c>
      <c r="AG325" t="str">
        <f t="shared" ref="AG325:AG388" si="72">IF(AF325&lt;&gt;"",VLOOKUP(AF325,$B$5:$L$106,11,0),"")</f>
        <v/>
      </c>
      <c r="AH325" s="85"/>
      <c r="AI325" s="49" t="str">
        <f t="shared" si="67"/>
        <v/>
      </c>
      <c r="AJ325" t="str">
        <f t="shared" ref="AJ325:AJ388" si="73">IF(AI325&lt;&gt;"",VLOOKUP(AI325,$B$5:$L$106,11,0),"")</f>
        <v/>
      </c>
      <c r="AK325" s="97">
        <f t="shared" si="71"/>
        <v>0</v>
      </c>
      <c r="AM325" s="98">
        <f t="shared" si="68"/>
        <v>4703451</v>
      </c>
      <c r="AO325" s="100" t="str">
        <f t="shared" si="69"/>
        <v/>
      </c>
      <c r="AP325" s="100" t="str">
        <f>IF(AO325=1,COUNTIF($AO$6:AO325,"=1"),"")</f>
        <v/>
      </c>
      <c r="AQ325" s="101" t="str">
        <f t="shared" si="70"/>
        <v/>
      </c>
    </row>
    <row r="326" spans="27:43" x14ac:dyDescent="0.2">
      <c r="AA326" s="49">
        <v>321</v>
      </c>
      <c r="AC326" s="49"/>
      <c r="AD326" t="str">
        <f>IF(AC326&lt;&gt;"",VLOOKUP(AC326,$P$5:W$120,8,0),"")</f>
        <v/>
      </c>
      <c r="AF326" s="49" t="str">
        <f t="shared" ref="AF326:AF389" si="74">IF(ISERROR(VALUE(MID(AD326,1,3))),"",VALUE(MID(VLOOKUP(VALUE(MID(AD326,1,3)),$P$5:$W$120,4,0),1,3)))</f>
        <v/>
      </c>
      <c r="AG326" t="str">
        <f t="shared" si="72"/>
        <v/>
      </c>
      <c r="AH326" s="85"/>
      <c r="AI326" s="49" t="str">
        <f t="shared" ref="AI326:AI389" si="75">IF(ISERR(VALUE(MID(AD326,1,3))),"",VALUE(MID(VLOOKUP(VALUE(MID(AD326,1,3)),$P$5:$W$120,6,0),1,3)))</f>
        <v/>
      </c>
      <c r="AJ326" t="str">
        <f t="shared" si="73"/>
        <v/>
      </c>
      <c r="AK326" s="97">
        <f t="shared" si="71"/>
        <v>0</v>
      </c>
      <c r="AM326" s="98">
        <f t="shared" ref="AM326:AM389" si="76">IF(AG326=$AM$3,IF($AM$4="借方残",AH326+AM325,AM325-AH326),IF(AJ326=$AM$3,IF($AM$4="借方残",AM325-AK326,AK326+AM325),AM325))</f>
        <v>4703451</v>
      </c>
      <c r="AO326" s="100" t="str">
        <f t="shared" ref="AO326:AO389" si="77">IF($AO$3="","",IF(OR(AG326=$AO$3,AJ326=$AO$3),1,""))</f>
        <v/>
      </c>
      <c r="AP326" s="100" t="str">
        <f>IF(AO326=1,COUNTIF($AO$6:AO326,"=1"),"")</f>
        <v/>
      </c>
      <c r="AQ326" s="101" t="str">
        <f t="shared" ref="AQ326:AQ389" si="78">IF($AO$3="","",IF(AG326=$AO$3,"借",IF(AJ326=$AO$3,"貸","")))</f>
        <v/>
      </c>
    </row>
    <row r="327" spans="27:43" x14ac:dyDescent="0.2">
      <c r="AA327" s="49">
        <v>322</v>
      </c>
      <c r="AC327" s="49"/>
      <c r="AD327" t="str">
        <f>IF(AC327&lt;&gt;"",VLOOKUP(AC327,$P$5:W$120,8,0),"")</f>
        <v/>
      </c>
      <c r="AF327" s="49" t="str">
        <f t="shared" si="74"/>
        <v/>
      </c>
      <c r="AG327" t="str">
        <f t="shared" si="72"/>
        <v/>
      </c>
      <c r="AH327" s="85"/>
      <c r="AI327" s="49" t="str">
        <f t="shared" si="75"/>
        <v/>
      </c>
      <c r="AJ327" t="str">
        <f t="shared" si="73"/>
        <v/>
      </c>
      <c r="AK327" s="97">
        <f t="shared" si="71"/>
        <v>0</v>
      </c>
      <c r="AM327" s="98">
        <f t="shared" si="76"/>
        <v>4703451</v>
      </c>
      <c r="AO327" s="100" t="str">
        <f t="shared" si="77"/>
        <v/>
      </c>
      <c r="AP327" s="100" t="str">
        <f>IF(AO327=1,COUNTIF($AO$6:AO327,"=1"),"")</f>
        <v/>
      </c>
      <c r="AQ327" s="101" t="str">
        <f t="shared" si="78"/>
        <v/>
      </c>
    </row>
    <row r="328" spans="27:43" x14ac:dyDescent="0.2">
      <c r="AA328" s="49">
        <v>323</v>
      </c>
      <c r="AC328" s="49"/>
      <c r="AD328" t="str">
        <f>IF(AC328&lt;&gt;"",VLOOKUP(AC328,$P$5:W$120,8,0),"")</f>
        <v/>
      </c>
      <c r="AF328" s="49" t="str">
        <f t="shared" si="74"/>
        <v/>
      </c>
      <c r="AG328" t="str">
        <f t="shared" si="72"/>
        <v/>
      </c>
      <c r="AH328" s="85"/>
      <c r="AI328" s="49" t="str">
        <f t="shared" si="75"/>
        <v/>
      </c>
      <c r="AJ328" t="str">
        <f t="shared" si="73"/>
        <v/>
      </c>
      <c r="AK328" s="97">
        <f t="shared" si="71"/>
        <v>0</v>
      </c>
      <c r="AM328" s="98">
        <f t="shared" si="76"/>
        <v>4703451</v>
      </c>
      <c r="AO328" s="100" t="str">
        <f t="shared" si="77"/>
        <v/>
      </c>
      <c r="AP328" s="100" t="str">
        <f>IF(AO328=1,COUNTIF($AO$6:AO328,"=1"),"")</f>
        <v/>
      </c>
      <c r="AQ328" s="101" t="str">
        <f t="shared" si="78"/>
        <v/>
      </c>
    </row>
    <row r="329" spans="27:43" x14ac:dyDescent="0.2">
      <c r="AA329" s="49">
        <v>324</v>
      </c>
      <c r="AC329" s="49"/>
      <c r="AD329" t="str">
        <f>IF(AC329&lt;&gt;"",VLOOKUP(AC329,$P$5:W$120,8,0),"")</f>
        <v/>
      </c>
      <c r="AF329" s="49" t="str">
        <f t="shared" si="74"/>
        <v/>
      </c>
      <c r="AG329" t="str">
        <f t="shared" si="72"/>
        <v/>
      </c>
      <c r="AH329" s="85"/>
      <c r="AI329" s="49" t="str">
        <f t="shared" si="75"/>
        <v/>
      </c>
      <c r="AJ329" t="str">
        <f t="shared" si="73"/>
        <v/>
      </c>
      <c r="AK329" s="97">
        <f t="shared" si="71"/>
        <v>0</v>
      </c>
      <c r="AM329" s="98">
        <f t="shared" si="76"/>
        <v>4703451</v>
      </c>
      <c r="AO329" s="100" t="str">
        <f t="shared" si="77"/>
        <v/>
      </c>
      <c r="AP329" s="100" t="str">
        <f>IF(AO329=1,COUNTIF($AO$6:AO329,"=1"),"")</f>
        <v/>
      </c>
      <c r="AQ329" s="101" t="str">
        <f t="shared" si="78"/>
        <v/>
      </c>
    </row>
    <row r="330" spans="27:43" x14ac:dyDescent="0.2">
      <c r="AA330" s="49">
        <v>325</v>
      </c>
      <c r="AC330" s="49"/>
      <c r="AD330" t="str">
        <f>IF(AC330&lt;&gt;"",VLOOKUP(AC330,$P$5:W$120,8,0),"")</f>
        <v/>
      </c>
      <c r="AF330" s="49" t="str">
        <f t="shared" si="74"/>
        <v/>
      </c>
      <c r="AG330" t="str">
        <f t="shared" si="72"/>
        <v/>
      </c>
      <c r="AH330" s="85"/>
      <c r="AI330" s="49" t="str">
        <f t="shared" si="75"/>
        <v/>
      </c>
      <c r="AJ330" t="str">
        <f t="shared" si="73"/>
        <v/>
      </c>
      <c r="AK330" s="97">
        <f t="shared" si="71"/>
        <v>0</v>
      </c>
      <c r="AM330" s="98">
        <f t="shared" si="76"/>
        <v>4703451</v>
      </c>
      <c r="AO330" s="100" t="str">
        <f t="shared" si="77"/>
        <v/>
      </c>
      <c r="AP330" s="100" t="str">
        <f>IF(AO330=1,COUNTIF($AO$6:AO330,"=1"),"")</f>
        <v/>
      </c>
      <c r="AQ330" s="101" t="str">
        <f t="shared" si="78"/>
        <v/>
      </c>
    </row>
    <row r="331" spans="27:43" x14ac:dyDescent="0.2">
      <c r="AA331" s="49">
        <v>326</v>
      </c>
      <c r="AC331" s="49"/>
      <c r="AD331" t="str">
        <f>IF(AC331&lt;&gt;"",VLOOKUP(AC331,$P$5:W$120,8,0),"")</f>
        <v/>
      </c>
      <c r="AF331" s="49" t="str">
        <f t="shared" si="74"/>
        <v/>
      </c>
      <c r="AG331" t="str">
        <f t="shared" si="72"/>
        <v/>
      </c>
      <c r="AH331" s="85"/>
      <c r="AI331" s="49" t="str">
        <f t="shared" si="75"/>
        <v/>
      </c>
      <c r="AJ331" t="str">
        <f t="shared" si="73"/>
        <v/>
      </c>
      <c r="AK331" s="97">
        <f t="shared" si="71"/>
        <v>0</v>
      </c>
      <c r="AM331" s="98">
        <f t="shared" si="76"/>
        <v>4703451</v>
      </c>
      <c r="AO331" s="100" t="str">
        <f t="shared" si="77"/>
        <v/>
      </c>
      <c r="AP331" s="100" t="str">
        <f>IF(AO331=1,COUNTIF($AO$6:AO331,"=1"),"")</f>
        <v/>
      </c>
      <c r="AQ331" s="101" t="str">
        <f t="shared" si="78"/>
        <v/>
      </c>
    </row>
    <row r="332" spans="27:43" x14ac:dyDescent="0.2">
      <c r="AA332" s="49">
        <v>327</v>
      </c>
      <c r="AC332" s="49"/>
      <c r="AD332" t="str">
        <f>IF(AC332&lt;&gt;"",VLOOKUP(AC332,$P$5:W$120,8,0),"")</f>
        <v/>
      </c>
      <c r="AF332" s="49" t="str">
        <f t="shared" si="74"/>
        <v/>
      </c>
      <c r="AG332" t="str">
        <f t="shared" si="72"/>
        <v/>
      </c>
      <c r="AH332" s="85"/>
      <c r="AI332" s="49" t="str">
        <f t="shared" si="75"/>
        <v/>
      </c>
      <c r="AJ332" t="str">
        <f t="shared" si="73"/>
        <v/>
      </c>
      <c r="AK332" s="97">
        <f t="shared" si="71"/>
        <v>0</v>
      </c>
      <c r="AM332" s="98">
        <f t="shared" si="76"/>
        <v>4703451</v>
      </c>
      <c r="AO332" s="100" t="str">
        <f t="shared" si="77"/>
        <v/>
      </c>
      <c r="AP332" s="100" t="str">
        <f>IF(AO332=1,COUNTIF($AO$6:AO332,"=1"),"")</f>
        <v/>
      </c>
      <c r="AQ332" s="101" t="str">
        <f t="shared" si="78"/>
        <v/>
      </c>
    </row>
    <row r="333" spans="27:43" x14ac:dyDescent="0.2">
      <c r="AA333" s="49">
        <v>328</v>
      </c>
      <c r="AC333" s="49"/>
      <c r="AD333" t="str">
        <f>IF(AC333&lt;&gt;"",VLOOKUP(AC333,$P$5:W$120,8,0),"")</f>
        <v/>
      </c>
      <c r="AF333" s="49" t="str">
        <f t="shared" si="74"/>
        <v/>
      </c>
      <c r="AG333" t="str">
        <f t="shared" si="72"/>
        <v/>
      </c>
      <c r="AH333" s="85"/>
      <c r="AI333" s="49" t="str">
        <f t="shared" si="75"/>
        <v/>
      </c>
      <c r="AJ333" t="str">
        <f t="shared" si="73"/>
        <v/>
      </c>
      <c r="AK333" s="97">
        <f t="shared" si="71"/>
        <v>0</v>
      </c>
      <c r="AM333" s="98">
        <f t="shared" si="76"/>
        <v>4703451</v>
      </c>
      <c r="AO333" s="100" t="str">
        <f t="shared" si="77"/>
        <v/>
      </c>
      <c r="AP333" s="100" t="str">
        <f>IF(AO333=1,COUNTIF($AO$6:AO333,"=1"),"")</f>
        <v/>
      </c>
      <c r="AQ333" s="101" t="str">
        <f t="shared" si="78"/>
        <v/>
      </c>
    </row>
    <row r="334" spans="27:43" x14ac:dyDescent="0.2">
      <c r="AA334" s="49">
        <v>329</v>
      </c>
      <c r="AC334" s="49"/>
      <c r="AD334" t="str">
        <f>IF(AC334&lt;&gt;"",VLOOKUP(AC334,$P$5:W$120,8,0),"")</f>
        <v/>
      </c>
      <c r="AF334" s="49" t="str">
        <f t="shared" si="74"/>
        <v/>
      </c>
      <c r="AG334" t="str">
        <f t="shared" si="72"/>
        <v/>
      </c>
      <c r="AH334" s="85"/>
      <c r="AI334" s="49" t="str">
        <f t="shared" si="75"/>
        <v/>
      </c>
      <c r="AJ334" t="str">
        <f t="shared" si="73"/>
        <v/>
      </c>
      <c r="AK334" s="97">
        <f t="shared" si="71"/>
        <v>0</v>
      </c>
      <c r="AM334" s="98">
        <f t="shared" si="76"/>
        <v>4703451</v>
      </c>
      <c r="AO334" s="100" t="str">
        <f t="shared" si="77"/>
        <v/>
      </c>
      <c r="AP334" s="100" t="str">
        <f>IF(AO334=1,COUNTIF($AO$6:AO334,"=1"),"")</f>
        <v/>
      </c>
      <c r="AQ334" s="101" t="str">
        <f t="shared" si="78"/>
        <v/>
      </c>
    </row>
    <row r="335" spans="27:43" x14ac:dyDescent="0.2">
      <c r="AA335" s="49">
        <v>330</v>
      </c>
      <c r="AC335" s="49"/>
      <c r="AD335" t="str">
        <f>IF(AC335&lt;&gt;"",VLOOKUP(AC335,$P$5:W$120,8,0),"")</f>
        <v/>
      </c>
      <c r="AF335" s="49" t="str">
        <f t="shared" si="74"/>
        <v/>
      </c>
      <c r="AG335" t="str">
        <f t="shared" si="72"/>
        <v/>
      </c>
      <c r="AH335" s="85"/>
      <c r="AI335" s="49" t="str">
        <f t="shared" si="75"/>
        <v/>
      </c>
      <c r="AJ335" t="str">
        <f t="shared" si="73"/>
        <v/>
      </c>
      <c r="AK335" s="97">
        <f t="shared" si="71"/>
        <v>0</v>
      </c>
      <c r="AM335" s="98">
        <f t="shared" si="76"/>
        <v>4703451</v>
      </c>
      <c r="AO335" s="100" t="str">
        <f t="shared" si="77"/>
        <v/>
      </c>
      <c r="AP335" s="100" t="str">
        <f>IF(AO335=1,COUNTIF($AO$6:AO335,"=1"),"")</f>
        <v/>
      </c>
      <c r="AQ335" s="101" t="str">
        <f t="shared" si="78"/>
        <v/>
      </c>
    </row>
    <row r="336" spans="27:43" x14ac:dyDescent="0.2">
      <c r="AA336" s="49">
        <v>331</v>
      </c>
      <c r="AC336" s="49"/>
      <c r="AD336" t="str">
        <f>IF(AC336&lt;&gt;"",VLOOKUP(AC336,$P$5:W$120,8,0),"")</f>
        <v/>
      </c>
      <c r="AF336" s="49" t="str">
        <f t="shared" si="74"/>
        <v/>
      </c>
      <c r="AG336" t="str">
        <f t="shared" si="72"/>
        <v/>
      </c>
      <c r="AH336" s="85"/>
      <c r="AI336" s="49" t="str">
        <f t="shared" si="75"/>
        <v/>
      </c>
      <c r="AJ336" t="str">
        <f t="shared" si="73"/>
        <v/>
      </c>
      <c r="AK336" s="97">
        <f t="shared" si="71"/>
        <v>0</v>
      </c>
      <c r="AM336" s="98">
        <f t="shared" si="76"/>
        <v>4703451</v>
      </c>
      <c r="AO336" s="100" t="str">
        <f t="shared" si="77"/>
        <v/>
      </c>
      <c r="AP336" s="100" t="str">
        <f>IF(AO336=1,COUNTIF($AO$6:AO336,"=1"),"")</f>
        <v/>
      </c>
      <c r="AQ336" s="101" t="str">
        <f t="shared" si="78"/>
        <v/>
      </c>
    </row>
    <row r="337" spans="27:43" x14ac:dyDescent="0.2">
      <c r="AA337" s="49">
        <v>332</v>
      </c>
      <c r="AC337" s="49"/>
      <c r="AD337" t="str">
        <f>IF(AC337&lt;&gt;"",VLOOKUP(AC337,$P$5:W$120,8,0),"")</f>
        <v/>
      </c>
      <c r="AF337" s="49" t="str">
        <f t="shared" si="74"/>
        <v/>
      </c>
      <c r="AG337" t="str">
        <f t="shared" si="72"/>
        <v/>
      </c>
      <c r="AH337" s="85"/>
      <c r="AI337" s="49" t="str">
        <f t="shared" si="75"/>
        <v/>
      </c>
      <c r="AJ337" t="str">
        <f t="shared" si="73"/>
        <v/>
      </c>
      <c r="AK337" s="97">
        <f t="shared" si="71"/>
        <v>0</v>
      </c>
      <c r="AM337" s="98">
        <f t="shared" si="76"/>
        <v>4703451</v>
      </c>
      <c r="AO337" s="100" t="str">
        <f t="shared" si="77"/>
        <v/>
      </c>
      <c r="AP337" s="100" t="str">
        <f>IF(AO337=1,COUNTIF($AO$6:AO337,"=1"),"")</f>
        <v/>
      </c>
      <c r="AQ337" s="101" t="str">
        <f t="shared" si="78"/>
        <v/>
      </c>
    </row>
    <row r="338" spans="27:43" x14ac:dyDescent="0.2">
      <c r="AA338" s="49">
        <v>333</v>
      </c>
      <c r="AC338" s="49"/>
      <c r="AD338" t="str">
        <f>IF(AC338&lt;&gt;"",VLOOKUP(AC338,$P$5:W$120,8,0),"")</f>
        <v/>
      </c>
      <c r="AF338" s="49" t="str">
        <f t="shared" si="74"/>
        <v/>
      </c>
      <c r="AG338" t="str">
        <f t="shared" si="72"/>
        <v/>
      </c>
      <c r="AH338" s="85"/>
      <c r="AI338" s="49" t="str">
        <f t="shared" si="75"/>
        <v/>
      </c>
      <c r="AJ338" t="str">
        <f t="shared" si="73"/>
        <v/>
      </c>
      <c r="AK338" s="97">
        <f t="shared" si="71"/>
        <v>0</v>
      </c>
      <c r="AM338" s="98">
        <f t="shared" si="76"/>
        <v>4703451</v>
      </c>
      <c r="AO338" s="100" t="str">
        <f t="shared" si="77"/>
        <v/>
      </c>
      <c r="AP338" s="100" t="str">
        <f>IF(AO338=1,COUNTIF($AO$6:AO338,"=1"),"")</f>
        <v/>
      </c>
      <c r="AQ338" s="101" t="str">
        <f t="shared" si="78"/>
        <v/>
      </c>
    </row>
    <row r="339" spans="27:43" x14ac:dyDescent="0.2">
      <c r="AA339" s="49">
        <v>334</v>
      </c>
      <c r="AC339" s="49"/>
      <c r="AD339" t="str">
        <f>IF(AC339&lt;&gt;"",VLOOKUP(AC339,$P$5:W$120,8,0),"")</f>
        <v/>
      </c>
      <c r="AF339" s="49" t="str">
        <f t="shared" si="74"/>
        <v/>
      </c>
      <c r="AG339" t="str">
        <f t="shared" si="72"/>
        <v/>
      </c>
      <c r="AH339" s="85"/>
      <c r="AI339" s="49" t="str">
        <f t="shared" si="75"/>
        <v/>
      </c>
      <c r="AJ339" t="str">
        <f t="shared" si="73"/>
        <v/>
      </c>
      <c r="AK339" s="97">
        <f t="shared" si="71"/>
        <v>0</v>
      </c>
      <c r="AM339" s="98">
        <f t="shared" si="76"/>
        <v>4703451</v>
      </c>
      <c r="AO339" s="100" t="str">
        <f t="shared" si="77"/>
        <v/>
      </c>
      <c r="AP339" s="100" t="str">
        <f>IF(AO339=1,COUNTIF($AO$6:AO339,"=1"),"")</f>
        <v/>
      </c>
      <c r="AQ339" s="101" t="str">
        <f t="shared" si="78"/>
        <v/>
      </c>
    </row>
    <row r="340" spans="27:43" x14ac:dyDescent="0.2">
      <c r="AA340" s="49">
        <v>335</v>
      </c>
      <c r="AC340" s="49"/>
      <c r="AD340" t="str">
        <f>IF(AC340&lt;&gt;"",VLOOKUP(AC340,$P$5:W$120,8,0),"")</f>
        <v/>
      </c>
      <c r="AF340" s="49" t="str">
        <f t="shared" si="74"/>
        <v/>
      </c>
      <c r="AG340" t="str">
        <f t="shared" si="72"/>
        <v/>
      </c>
      <c r="AH340" s="85"/>
      <c r="AI340" s="49" t="str">
        <f t="shared" si="75"/>
        <v/>
      </c>
      <c r="AJ340" t="str">
        <f t="shared" si="73"/>
        <v/>
      </c>
      <c r="AK340" s="97">
        <f t="shared" si="71"/>
        <v>0</v>
      </c>
      <c r="AM340" s="98">
        <f t="shared" si="76"/>
        <v>4703451</v>
      </c>
      <c r="AO340" s="100" t="str">
        <f t="shared" si="77"/>
        <v/>
      </c>
      <c r="AP340" s="100" t="str">
        <f>IF(AO340=1,COUNTIF($AO$6:AO340,"=1"),"")</f>
        <v/>
      </c>
      <c r="AQ340" s="101" t="str">
        <f t="shared" si="78"/>
        <v/>
      </c>
    </row>
    <row r="341" spans="27:43" x14ac:dyDescent="0.2">
      <c r="AA341" s="49">
        <v>336</v>
      </c>
      <c r="AC341" s="49"/>
      <c r="AD341" t="str">
        <f>IF(AC341&lt;&gt;"",VLOOKUP(AC341,$P$5:W$120,8,0),"")</f>
        <v/>
      </c>
      <c r="AF341" s="49" t="str">
        <f t="shared" si="74"/>
        <v/>
      </c>
      <c r="AG341" t="str">
        <f t="shared" si="72"/>
        <v/>
      </c>
      <c r="AH341" s="85"/>
      <c r="AI341" s="49" t="str">
        <f t="shared" si="75"/>
        <v/>
      </c>
      <c r="AJ341" t="str">
        <f t="shared" si="73"/>
        <v/>
      </c>
      <c r="AK341" s="97">
        <f t="shared" si="71"/>
        <v>0</v>
      </c>
      <c r="AM341" s="98">
        <f t="shared" si="76"/>
        <v>4703451</v>
      </c>
      <c r="AO341" s="100" t="str">
        <f t="shared" si="77"/>
        <v/>
      </c>
      <c r="AP341" s="100" t="str">
        <f>IF(AO341=1,COUNTIF($AO$6:AO341,"=1"),"")</f>
        <v/>
      </c>
      <c r="AQ341" s="101" t="str">
        <f t="shared" si="78"/>
        <v/>
      </c>
    </row>
    <row r="342" spans="27:43" x14ac:dyDescent="0.2">
      <c r="AA342" s="49">
        <v>337</v>
      </c>
      <c r="AC342" s="49"/>
      <c r="AD342" t="str">
        <f>IF(AC342&lt;&gt;"",VLOOKUP(AC342,$P$5:W$120,8,0),"")</f>
        <v/>
      </c>
      <c r="AF342" s="49" t="str">
        <f t="shared" si="74"/>
        <v/>
      </c>
      <c r="AG342" t="str">
        <f t="shared" si="72"/>
        <v/>
      </c>
      <c r="AH342" s="85"/>
      <c r="AI342" s="49" t="str">
        <f t="shared" si="75"/>
        <v/>
      </c>
      <c r="AJ342" t="str">
        <f t="shared" si="73"/>
        <v/>
      </c>
      <c r="AK342" s="97">
        <f t="shared" si="71"/>
        <v>0</v>
      </c>
      <c r="AM342" s="98">
        <f t="shared" si="76"/>
        <v>4703451</v>
      </c>
      <c r="AO342" s="100" t="str">
        <f t="shared" si="77"/>
        <v/>
      </c>
      <c r="AP342" s="100" t="str">
        <f>IF(AO342=1,COUNTIF($AO$6:AO342,"=1"),"")</f>
        <v/>
      </c>
      <c r="AQ342" s="101" t="str">
        <f t="shared" si="78"/>
        <v/>
      </c>
    </row>
    <row r="343" spans="27:43" x14ac:dyDescent="0.2">
      <c r="AA343" s="49">
        <v>338</v>
      </c>
      <c r="AC343" s="49"/>
      <c r="AD343" t="str">
        <f>IF(AC343&lt;&gt;"",VLOOKUP(AC343,$P$5:W$120,8,0),"")</f>
        <v/>
      </c>
      <c r="AF343" s="49" t="str">
        <f t="shared" si="74"/>
        <v/>
      </c>
      <c r="AG343" t="str">
        <f t="shared" si="72"/>
        <v/>
      </c>
      <c r="AH343" s="85"/>
      <c r="AI343" s="49" t="str">
        <f t="shared" si="75"/>
        <v/>
      </c>
      <c r="AJ343" t="str">
        <f t="shared" si="73"/>
        <v/>
      </c>
      <c r="AK343" s="97">
        <f t="shared" si="71"/>
        <v>0</v>
      </c>
      <c r="AM343" s="98">
        <f t="shared" si="76"/>
        <v>4703451</v>
      </c>
      <c r="AO343" s="100" t="str">
        <f t="shared" si="77"/>
        <v/>
      </c>
      <c r="AP343" s="100" t="str">
        <f>IF(AO343=1,COUNTIF($AO$6:AO343,"=1"),"")</f>
        <v/>
      </c>
      <c r="AQ343" s="101" t="str">
        <f t="shared" si="78"/>
        <v/>
      </c>
    </row>
    <row r="344" spans="27:43" x14ac:dyDescent="0.2">
      <c r="AA344" s="49">
        <v>339</v>
      </c>
      <c r="AC344" s="49"/>
      <c r="AD344" t="str">
        <f>IF(AC344&lt;&gt;"",VLOOKUP(AC344,$P$5:W$120,8,0),"")</f>
        <v/>
      </c>
      <c r="AF344" s="49" t="str">
        <f t="shared" si="74"/>
        <v/>
      </c>
      <c r="AG344" t="str">
        <f t="shared" si="72"/>
        <v/>
      </c>
      <c r="AH344" s="85"/>
      <c r="AI344" s="49" t="str">
        <f t="shared" si="75"/>
        <v/>
      </c>
      <c r="AJ344" t="str">
        <f t="shared" si="73"/>
        <v/>
      </c>
      <c r="AK344" s="97">
        <f t="shared" si="71"/>
        <v>0</v>
      </c>
      <c r="AM344" s="98">
        <f t="shared" si="76"/>
        <v>4703451</v>
      </c>
      <c r="AO344" s="100" t="str">
        <f t="shared" si="77"/>
        <v/>
      </c>
      <c r="AP344" s="100" t="str">
        <f>IF(AO344=1,COUNTIF($AO$6:AO344,"=1"),"")</f>
        <v/>
      </c>
      <c r="AQ344" s="101" t="str">
        <f t="shared" si="78"/>
        <v/>
      </c>
    </row>
    <row r="345" spans="27:43" x14ac:dyDescent="0.2">
      <c r="AA345" s="49">
        <v>340</v>
      </c>
      <c r="AC345" s="49"/>
      <c r="AD345" t="str">
        <f>IF(AC345&lt;&gt;"",VLOOKUP(AC345,$P$5:W$120,8,0),"")</f>
        <v/>
      </c>
      <c r="AF345" s="49" t="str">
        <f t="shared" si="74"/>
        <v/>
      </c>
      <c r="AG345" t="str">
        <f t="shared" si="72"/>
        <v/>
      </c>
      <c r="AH345" s="85"/>
      <c r="AI345" s="49" t="str">
        <f t="shared" si="75"/>
        <v/>
      </c>
      <c r="AJ345" t="str">
        <f t="shared" si="73"/>
        <v/>
      </c>
      <c r="AK345" s="97">
        <f t="shared" si="71"/>
        <v>0</v>
      </c>
      <c r="AM345" s="98">
        <f t="shared" si="76"/>
        <v>4703451</v>
      </c>
      <c r="AO345" s="100" t="str">
        <f t="shared" si="77"/>
        <v/>
      </c>
      <c r="AP345" s="100" t="str">
        <f>IF(AO345=1,COUNTIF($AO$6:AO345,"=1"),"")</f>
        <v/>
      </c>
      <c r="AQ345" s="101" t="str">
        <f t="shared" si="78"/>
        <v/>
      </c>
    </row>
    <row r="346" spans="27:43" x14ac:dyDescent="0.2">
      <c r="AA346" s="49">
        <v>341</v>
      </c>
      <c r="AC346" s="49"/>
      <c r="AD346" t="str">
        <f>IF(AC346&lt;&gt;"",VLOOKUP(AC346,$P$5:W$120,8,0),"")</f>
        <v/>
      </c>
      <c r="AF346" s="49" t="str">
        <f t="shared" si="74"/>
        <v/>
      </c>
      <c r="AG346" t="str">
        <f t="shared" si="72"/>
        <v/>
      </c>
      <c r="AH346" s="85"/>
      <c r="AI346" s="49" t="str">
        <f t="shared" si="75"/>
        <v/>
      </c>
      <c r="AJ346" t="str">
        <f t="shared" si="73"/>
        <v/>
      </c>
      <c r="AK346" s="97">
        <f t="shared" si="71"/>
        <v>0</v>
      </c>
      <c r="AM346" s="98">
        <f t="shared" si="76"/>
        <v>4703451</v>
      </c>
      <c r="AO346" s="100" t="str">
        <f t="shared" si="77"/>
        <v/>
      </c>
      <c r="AP346" s="100" t="str">
        <f>IF(AO346=1,COUNTIF($AO$6:AO346,"=1"),"")</f>
        <v/>
      </c>
      <c r="AQ346" s="101" t="str">
        <f t="shared" si="78"/>
        <v/>
      </c>
    </row>
    <row r="347" spans="27:43" x14ac:dyDescent="0.2">
      <c r="AA347" s="49">
        <v>342</v>
      </c>
      <c r="AC347" s="49"/>
      <c r="AD347" t="str">
        <f>IF(AC347&lt;&gt;"",VLOOKUP(AC347,$P$5:W$120,8,0),"")</f>
        <v/>
      </c>
      <c r="AF347" s="49" t="str">
        <f t="shared" si="74"/>
        <v/>
      </c>
      <c r="AG347" t="str">
        <f t="shared" si="72"/>
        <v/>
      </c>
      <c r="AH347" s="85"/>
      <c r="AI347" s="49" t="str">
        <f t="shared" si="75"/>
        <v/>
      </c>
      <c r="AJ347" t="str">
        <f t="shared" si="73"/>
        <v/>
      </c>
      <c r="AK347" s="97">
        <f t="shared" ref="AK347:AK410" si="79">AH347</f>
        <v>0</v>
      </c>
      <c r="AM347" s="98">
        <f t="shared" si="76"/>
        <v>4703451</v>
      </c>
      <c r="AO347" s="100" t="str">
        <f t="shared" si="77"/>
        <v/>
      </c>
      <c r="AP347" s="100" t="str">
        <f>IF(AO347=1,COUNTIF($AO$6:AO347,"=1"),"")</f>
        <v/>
      </c>
      <c r="AQ347" s="101" t="str">
        <f t="shared" si="78"/>
        <v/>
      </c>
    </row>
    <row r="348" spans="27:43" x14ac:dyDescent="0.2">
      <c r="AA348" s="49">
        <v>343</v>
      </c>
      <c r="AC348" s="49"/>
      <c r="AD348" t="str">
        <f>IF(AC348&lt;&gt;"",VLOOKUP(AC348,$P$5:W$120,8,0),"")</f>
        <v/>
      </c>
      <c r="AF348" s="49" t="str">
        <f t="shared" si="74"/>
        <v/>
      </c>
      <c r="AG348" t="str">
        <f t="shared" si="72"/>
        <v/>
      </c>
      <c r="AH348" s="85"/>
      <c r="AI348" s="49" t="str">
        <f t="shared" si="75"/>
        <v/>
      </c>
      <c r="AJ348" t="str">
        <f t="shared" si="73"/>
        <v/>
      </c>
      <c r="AK348" s="97">
        <f t="shared" si="79"/>
        <v>0</v>
      </c>
      <c r="AM348" s="98">
        <f t="shared" si="76"/>
        <v>4703451</v>
      </c>
      <c r="AO348" s="100" t="str">
        <f t="shared" si="77"/>
        <v/>
      </c>
      <c r="AP348" s="100" t="str">
        <f>IF(AO348=1,COUNTIF($AO$6:AO348,"=1"),"")</f>
        <v/>
      </c>
      <c r="AQ348" s="101" t="str">
        <f t="shared" si="78"/>
        <v/>
      </c>
    </row>
    <row r="349" spans="27:43" x14ac:dyDescent="0.2">
      <c r="AA349" s="49">
        <v>344</v>
      </c>
      <c r="AC349" s="49"/>
      <c r="AD349" t="str">
        <f>IF(AC349&lt;&gt;"",VLOOKUP(AC349,$P$5:W$120,8,0),"")</f>
        <v/>
      </c>
      <c r="AF349" s="49" t="str">
        <f t="shared" si="74"/>
        <v/>
      </c>
      <c r="AG349" t="str">
        <f t="shared" si="72"/>
        <v/>
      </c>
      <c r="AH349" s="85"/>
      <c r="AI349" s="49" t="str">
        <f t="shared" si="75"/>
        <v/>
      </c>
      <c r="AJ349" t="str">
        <f t="shared" si="73"/>
        <v/>
      </c>
      <c r="AK349" s="97">
        <f t="shared" si="79"/>
        <v>0</v>
      </c>
      <c r="AM349" s="98">
        <f t="shared" si="76"/>
        <v>4703451</v>
      </c>
      <c r="AO349" s="100" t="str">
        <f t="shared" si="77"/>
        <v/>
      </c>
      <c r="AP349" s="100" t="str">
        <f>IF(AO349=1,COUNTIF($AO$6:AO349,"=1"),"")</f>
        <v/>
      </c>
      <c r="AQ349" s="101" t="str">
        <f t="shared" si="78"/>
        <v/>
      </c>
    </row>
    <row r="350" spans="27:43" x14ac:dyDescent="0.2">
      <c r="AA350" s="49">
        <v>345</v>
      </c>
      <c r="AC350" s="49"/>
      <c r="AD350" t="str">
        <f>IF(AC350&lt;&gt;"",VLOOKUP(AC350,$P$5:W$120,8,0),"")</f>
        <v/>
      </c>
      <c r="AF350" s="49" t="str">
        <f t="shared" si="74"/>
        <v/>
      </c>
      <c r="AG350" t="str">
        <f t="shared" si="72"/>
        <v/>
      </c>
      <c r="AH350" s="85"/>
      <c r="AI350" s="49" t="str">
        <f t="shared" si="75"/>
        <v/>
      </c>
      <c r="AJ350" t="str">
        <f t="shared" si="73"/>
        <v/>
      </c>
      <c r="AK350" s="97">
        <f t="shared" si="79"/>
        <v>0</v>
      </c>
      <c r="AM350" s="98">
        <f t="shared" si="76"/>
        <v>4703451</v>
      </c>
      <c r="AO350" s="100" t="str">
        <f t="shared" si="77"/>
        <v/>
      </c>
      <c r="AP350" s="100" t="str">
        <f>IF(AO350=1,COUNTIF($AO$6:AO350,"=1"),"")</f>
        <v/>
      </c>
      <c r="AQ350" s="101" t="str">
        <f t="shared" si="78"/>
        <v/>
      </c>
    </row>
    <row r="351" spans="27:43" x14ac:dyDescent="0.2">
      <c r="AA351" s="49">
        <v>346</v>
      </c>
      <c r="AC351" s="49"/>
      <c r="AD351" t="str">
        <f>IF(AC351&lt;&gt;"",VLOOKUP(AC351,$P$5:W$120,8,0),"")</f>
        <v/>
      </c>
      <c r="AF351" s="49" t="str">
        <f t="shared" si="74"/>
        <v/>
      </c>
      <c r="AG351" t="str">
        <f t="shared" si="72"/>
        <v/>
      </c>
      <c r="AH351" s="85"/>
      <c r="AI351" s="49" t="str">
        <f t="shared" si="75"/>
        <v/>
      </c>
      <c r="AJ351" t="str">
        <f t="shared" si="73"/>
        <v/>
      </c>
      <c r="AK351" s="97">
        <f t="shared" si="79"/>
        <v>0</v>
      </c>
      <c r="AM351" s="98">
        <f t="shared" si="76"/>
        <v>4703451</v>
      </c>
      <c r="AO351" s="100" t="str">
        <f t="shared" si="77"/>
        <v/>
      </c>
      <c r="AP351" s="100" t="str">
        <f>IF(AO351=1,COUNTIF($AO$6:AO351,"=1"),"")</f>
        <v/>
      </c>
      <c r="AQ351" s="101" t="str">
        <f t="shared" si="78"/>
        <v/>
      </c>
    </row>
    <row r="352" spans="27:43" x14ac:dyDescent="0.2">
      <c r="AA352" s="49">
        <v>347</v>
      </c>
      <c r="AC352" s="49"/>
      <c r="AD352" t="str">
        <f>IF(AC352&lt;&gt;"",VLOOKUP(AC352,$P$5:W$120,8,0),"")</f>
        <v/>
      </c>
      <c r="AF352" s="49" t="str">
        <f t="shared" si="74"/>
        <v/>
      </c>
      <c r="AG352" t="str">
        <f t="shared" si="72"/>
        <v/>
      </c>
      <c r="AH352" s="85"/>
      <c r="AI352" s="49" t="str">
        <f t="shared" si="75"/>
        <v/>
      </c>
      <c r="AJ352" t="str">
        <f t="shared" si="73"/>
        <v/>
      </c>
      <c r="AK352" s="97">
        <f t="shared" si="79"/>
        <v>0</v>
      </c>
      <c r="AM352" s="98">
        <f t="shared" si="76"/>
        <v>4703451</v>
      </c>
      <c r="AO352" s="100" t="str">
        <f t="shared" si="77"/>
        <v/>
      </c>
      <c r="AP352" s="100" t="str">
        <f>IF(AO352=1,COUNTIF($AO$6:AO352,"=1"),"")</f>
        <v/>
      </c>
      <c r="AQ352" s="101" t="str">
        <f t="shared" si="78"/>
        <v/>
      </c>
    </row>
    <row r="353" spans="27:43" x14ac:dyDescent="0.2">
      <c r="AA353" s="49">
        <v>348</v>
      </c>
      <c r="AC353" s="49"/>
      <c r="AD353" t="str">
        <f>IF(AC353&lt;&gt;"",VLOOKUP(AC353,$P$5:W$120,8,0),"")</f>
        <v/>
      </c>
      <c r="AF353" s="49" t="str">
        <f t="shared" si="74"/>
        <v/>
      </c>
      <c r="AG353" t="str">
        <f t="shared" si="72"/>
        <v/>
      </c>
      <c r="AH353" s="85"/>
      <c r="AI353" s="49" t="str">
        <f t="shared" si="75"/>
        <v/>
      </c>
      <c r="AJ353" t="str">
        <f t="shared" si="73"/>
        <v/>
      </c>
      <c r="AK353" s="97">
        <f t="shared" si="79"/>
        <v>0</v>
      </c>
      <c r="AM353" s="98">
        <f t="shared" si="76"/>
        <v>4703451</v>
      </c>
      <c r="AO353" s="100" t="str">
        <f t="shared" si="77"/>
        <v/>
      </c>
      <c r="AP353" s="100" t="str">
        <f>IF(AO353=1,COUNTIF($AO$6:AO353,"=1"),"")</f>
        <v/>
      </c>
      <c r="AQ353" s="101" t="str">
        <f t="shared" si="78"/>
        <v/>
      </c>
    </row>
    <row r="354" spans="27:43" x14ac:dyDescent="0.2">
      <c r="AA354" s="49">
        <v>349</v>
      </c>
      <c r="AC354" s="49"/>
      <c r="AD354" t="str">
        <f>IF(AC354&lt;&gt;"",VLOOKUP(AC354,$P$5:W$120,8,0),"")</f>
        <v/>
      </c>
      <c r="AF354" s="49" t="str">
        <f t="shared" si="74"/>
        <v/>
      </c>
      <c r="AG354" t="str">
        <f t="shared" si="72"/>
        <v/>
      </c>
      <c r="AH354" s="85"/>
      <c r="AI354" s="49" t="str">
        <f t="shared" si="75"/>
        <v/>
      </c>
      <c r="AJ354" t="str">
        <f t="shared" si="73"/>
        <v/>
      </c>
      <c r="AK354" s="97">
        <f t="shared" si="79"/>
        <v>0</v>
      </c>
      <c r="AM354" s="98">
        <f t="shared" si="76"/>
        <v>4703451</v>
      </c>
      <c r="AO354" s="100" t="str">
        <f t="shared" si="77"/>
        <v/>
      </c>
      <c r="AP354" s="100" t="str">
        <f>IF(AO354=1,COUNTIF($AO$6:AO354,"=1"),"")</f>
        <v/>
      </c>
      <c r="AQ354" s="101" t="str">
        <f t="shared" si="78"/>
        <v/>
      </c>
    </row>
    <row r="355" spans="27:43" x14ac:dyDescent="0.2">
      <c r="AA355" s="49">
        <v>350</v>
      </c>
      <c r="AC355" s="49"/>
      <c r="AD355" t="str">
        <f>IF(AC355&lt;&gt;"",VLOOKUP(AC355,$P$5:W$120,8,0),"")</f>
        <v/>
      </c>
      <c r="AF355" s="49" t="str">
        <f t="shared" si="74"/>
        <v/>
      </c>
      <c r="AG355" t="str">
        <f t="shared" si="72"/>
        <v/>
      </c>
      <c r="AH355" s="85"/>
      <c r="AI355" s="49" t="str">
        <f t="shared" si="75"/>
        <v/>
      </c>
      <c r="AJ355" t="str">
        <f t="shared" si="73"/>
        <v/>
      </c>
      <c r="AK355" s="97">
        <f t="shared" si="79"/>
        <v>0</v>
      </c>
      <c r="AM355" s="98">
        <f t="shared" si="76"/>
        <v>4703451</v>
      </c>
      <c r="AO355" s="100" t="str">
        <f t="shared" si="77"/>
        <v/>
      </c>
      <c r="AP355" s="100" t="str">
        <f>IF(AO355=1,COUNTIF($AO$6:AO355,"=1"),"")</f>
        <v/>
      </c>
      <c r="AQ355" s="101" t="str">
        <f t="shared" si="78"/>
        <v/>
      </c>
    </row>
    <row r="356" spans="27:43" x14ac:dyDescent="0.2">
      <c r="AA356" s="49">
        <v>351</v>
      </c>
      <c r="AC356" s="49"/>
      <c r="AD356" t="str">
        <f>IF(AC356&lt;&gt;"",VLOOKUP(AC356,$P$5:W$120,8,0),"")</f>
        <v/>
      </c>
      <c r="AF356" s="49" t="str">
        <f t="shared" si="74"/>
        <v/>
      </c>
      <c r="AG356" t="str">
        <f t="shared" si="72"/>
        <v/>
      </c>
      <c r="AH356" s="85"/>
      <c r="AI356" s="49" t="str">
        <f t="shared" si="75"/>
        <v/>
      </c>
      <c r="AJ356" t="str">
        <f t="shared" si="73"/>
        <v/>
      </c>
      <c r="AK356" s="97">
        <f t="shared" si="79"/>
        <v>0</v>
      </c>
      <c r="AM356" s="98">
        <f t="shared" si="76"/>
        <v>4703451</v>
      </c>
      <c r="AO356" s="100" t="str">
        <f t="shared" si="77"/>
        <v/>
      </c>
      <c r="AP356" s="100" t="str">
        <f>IF(AO356=1,COUNTIF($AO$6:AO356,"=1"),"")</f>
        <v/>
      </c>
      <c r="AQ356" s="101" t="str">
        <f t="shared" si="78"/>
        <v/>
      </c>
    </row>
    <row r="357" spans="27:43" x14ac:dyDescent="0.2">
      <c r="AA357" s="49">
        <v>352</v>
      </c>
      <c r="AC357" s="49"/>
      <c r="AD357" t="str">
        <f>IF(AC357&lt;&gt;"",VLOOKUP(AC357,$P$5:W$120,8,0),"")</f>
        <v/>
      </c>
      <c r="AF357" s="49" t="str">
        <f t="shared" si="74"/>
        <v/>
      </c>
      <c r="AG357" t="str">
        <f t="shared" si="72"/>
        <v/>
      </c>
      <c r="AH357" s="85"/>
      <c r="AI357" s="49" t="str">
        <f t="shared" si="75"/>
        <v/>
      </c>
      <c r="AJ357" t="str">
        <f t="shared" si="73"/>
        <v/>
      </c>
      <c r="AK357" s="97">
        <f t="shared" si="79"/>
        <v>0</v>
      </c>
      <c r="AM357" s="98">
        <f t="shared" si="76"/>
        <v>4703451</v>
      </c>
      <c r="AO357" s="100" t="str">
        <f t="shared" si="77"/>
        <v/>
      </c>
      <c r="AP357" s="100" t="str">
        <f>IF(AO357=1,COUNTIF($AO$6:AO357,"=1"),"")</f>
        <v/>
      </c>
      <c r="AQ357" s="101" t="str">
        <f t="shared" si="78"/>
        <v/>
      </c>
    </row>
    <row r="358" spans="27:43" x14ac:dyDescent="0.2">
      <c r="AA358" s="49">
        <v>353</v>
      </c>
      <c r="AC358" s="49"/>
      <c r="AD358" t="str">
        <f>IF(AC358&lt;&gt;"",VLOOKUP(AC358,$P$5:W$120,8,0),"")</f>
        <v/>
      </c>
      <c r="AF358" s="49" t="str">
        <f t="shared" si="74"/>
        <v/>
      </c>
      <c r="AG358" t="str">
        <f t="shared" si="72"/>
        <v/>
      </c>
      <c r="AH358" s="85"/>
      <c r="AI358" s="49" t="str">
        <f t="shared" si="75"/>
        <v/>
      </c>
      <c r="AJ358" t="str">
        <f t="shared" si="73"/>
        <v/>
      </c>
      <c r="AK358" s="97">
        <f t="shared" si="79"/>
        <v>0</v>
      </c>
      <c r="AM358" s="98">
        <f t="shared" si="76"/>
        <v>4703451</v>
      </c>
      <c r="AO358" s="100" t="str">
        <f t="shared" si="77"/>
        <v/>
      </c>
      <c r="AP358" s="100" t="str">
        <f>IF(AO358=1,COUNTIF($AO$6:AO358,"=1"),"")</f>
        <v/>
      </c>
      <c r="AQ358" s="101" t="str">
        <f t="shared" si="78"/>
        <v/>
      </c>
    </row>
    <row r="359" spans="27:43" x14ac:dyDescent="0.2">
      <c r="AA359" s="49">
        <v>354</v>
      </c>
      <c r="AC359" s="49"/>
      <c r="AD359" t="str">
        <f>IF(AC359&lt;&gt;"",VLOOKUP(AC359,$P$5:W$120,8,0),"")</f>
        <v/>
      </c>
      <c r="AF359" s="49" t="str">
        <f t="shared" si="74"/>
        <v/>
      </c>
      <c r="AG359" t="str">
        <f t="shared" si="72"/>
        <v/>
      </c>
      <c r="AH359" s="85"/>
      <c r="AI359" s="49" t="str">
        <f t="shared" si="75"/>
        <v/>
      </c>
      <c r="AJ359" t="str">
        <f t="shared" si="73"/>
        <v/>
      </c>
      <c r="AK359" s="97">
        <f t="shared" si="79"/>
        <v>0</v>
      </c>
      <c r="AM359" s="98">
        <f t="shared" si="76"/>
        <v>4703451</v>
      </c>
      <c r="AO359" s="100" t="str">
        <f t="shared" si="77"/>
        <v/>
      </c>
      <c r="AP359" s="100" t="str">
        <f>IF(AO359=1,COUNTIF($AO$6:AO359,"=1"),"")</f>
        <v/>
      </c>
      <c r="AQ359" s="101" t="str">
        <f t="shared" si="78"/>
        <v/>
      </c>
    </row>
    <row r="360" spans="27:43" x14ac:dyDescent="0.2">
      <c r="AA360" s="49">
        <v>355</v>
      </c>
      <c r="AC360" s="49"/>
      <c r="AD360" t="str">
        <f>IF(AC360&lt;&gt;"",VLOOKUP(AC360,$P$5:W$120,8,0),"")</f>
        <v/>
      </c>
      <c r="AF360" s="49" t="str">
        <f t="shared" si="74"/>
        <v/>
      </c>
      <c r="AG360" t="str">
        <f t="shared" si="72"/>
        <v/>
      </c>
      <c r="AH360" s="85"/>
      <c r="AI360" s="49" t="str">
        <f t="shared" si="75"/>
        <v/>
      </c>
      <c r="AJ360" t="str">
        <f t="shared" si="73"/>
        <v/>
      </c>
      <c r="AK360" s="97">
        <f t="shared" si="79"/>
        <v>0</v>
      </c>
      <c r="AM360" s="98">
        <f t="shared" si="76"/>
        <v>4703451</v>
      </c>
      <c r="AO360" s="100" t="str">
        <f t="shared" si="77"/>
        <v/>
      </c>
      <c r="AP360" s="100" t="str">
        <f>IF(AO360=1,COUNTIF($AO$6:AO360,"=1"),"")</f>
        <v/>
      </c>
      <c r="AQ360" s="101" t="str">
        <f t="shared" si="78"/>
        <v/>
      </c>
    </row>
    <row r="361" spans="27:43" x14ac:dyDescent="0.2">
      <c r="AA361" s="49">
        <v>356</v>
      </c>
      <c r="AC361" s="49"/>
      <c r="AD361" t="str">
        <f>IF(AC361&lt;&gt;"",VLOOKUP(AC361,$P$5:W$120,8,0),"")</f>
        <v/>
      </c>
      <c r="AF361" s="49" t="str">
        <f t="shared" si="74"/>
        <v/>
      </c>
      <c r="AG361" t="str">
        <f t="shared" si="72"/>
        <v/>
      </c>
      <c r="AH361" s="85"/>
      <c r="AI361" s="49" t="str">
        <f t="shared" si="75"/>
        <v/>
      </c>
      <c r="AJ361" t="str">
        <f t="shared" si="73"/>
        <v/>
      </c>
      <c r="AK361" s="97">
        <f t="shared" si="79"/>
        <v>0</v>
      </c>
      <c r="AM361" s="98">
        <f t="shared" si="76"/>
        <v>4703451</v>
      </c>
      <c r="AO361" s="100" t="str">
        <f t="shared" si="77"/>
        <v/>
      </c>
      <c r="AP361" s="100" t="str">
        <f>IF(AO361=1,COUNTIF($AO$6:AO361,"=1"),"")</f>
        <v/>
      </c>
      <c r="AQ361" s="101" t="str">
        <f t="shared" si="78"/>
        <v/>
      </c>
    </row>
    <row r="362" spans="27:43" x14ac:dyDescent="0.2">
      <c r="AA362" s="49">
        <v>357</v>
      </c>
      <c r="AC362" s="49"/>
      <c r="AD362" t="str">
        <f>IF(AC362&lt;&gt;"",VLOOKUP(AC362,$P$5:W$120,8,0),"")</f>
        <v/>
      </c>
      <c r="AF362" s="49" t="str">
        <f t="shared" si="74"/>
        <v/>
      </c>
      <c r="AG362" t="str">
        <f t="shared" si="72"/>
        <v/>
      </c>
      <c r="AH362" s="85"/>
      <c r="AI362" s="49" t="str">
        <f t="shared" si="75"/>
        <v/>
      </c>
      <c r="AJ362" t="str">
        <f t="shared" si="73"/>
        <v/>
      </c>
      <c r="AK362" s="97">
        <f t="shared" si="79"/>
        <v>0</v>
      </c>
      <c r="AM362" s="98">
        <f t="shared" si="76"/>
        <v>4703451</v>
      </c>
      <c r="AO362" s="100" t="str">
        <f t="shared" si="77"/>
        <v/>
      </c>
      <c r="AP362" s="100" t="str">
        <f>IF(AO362=1,COUNTIF($AO$6:AO362,"=1"),"")</f>
        <v/>
      </c>
      <c r="AQ362" s="101" t="str">
        <f t="shared" si="78"/>
        <v/>
      </c>
    </row>
    <row r="363" spans="27:43" x14ac:dyDescent="0.2">
      <c r="AA363" s="49">
        <v>358</v>
      </c>
      <c r="AC363" s="49"/>
      <c r="AD363" t="str">
        <f>IF(AC363&lt;&gt;"",VLOOKUP(AC363,$P$5:W$120,8,0),"")</f>
        <v/>
      </c>
      <c r="AF363" s="49" t="str">
        <f t="shared" si="74"/>
        <v/>
      </c>
      <c r="AG363" t="str">
        <f t="shared" si="72"/>
        <v/>
      </c>
      <c r="AH363" s="85"/>
      <c r="AI363" s="49" t="str">
        <f t="shared" si="75"/>
        <v/>
      </c>
      <c r="AJ363" t="str">
        <f t="shared" si="73"/>
        <v/>
      </c>
      <c r="AK363" s="97">
        <f t="shared" si="79"/>
        <v>0</v>
      </c>
      <c r="AM363" s="98">
        <f t="shared" si="76"/>
        <v>4703451</v>
      </c>
      <c r="AO363" s="100" t="str">
        <f t="shared" si="77"/>
        <v/>
      </c>
      <c r="AP363" s="100" t="str">
        <f>IF(AO363=1,COUNTIF($AO$6:AO363,"=1"),"")</f>
        <v/>
      </c>
      <c r="AQ363" s="101" t="str">
        <f t="shared" si="78"/>
        <v/>
      </c>
    </row>
    <row r="364" spans="27:43" x14ac:dyDescent="0.2">
      <c r="AA364" s="49">
        <v>359</v>
      </c>
      <c r="AC364" s="49"/>
      <c r="AD364" t="str">
        <f>IF(AC364&lt;&gt;"",VLOOKUP(AC364,$P$5:W$120,8,0),"")</f>
        <v/>
      </c>
      <c r="AF364" s="49" t="str">
        <f t="shared" si="74"/>
        <v/>
      </c>
      <c r="AG364" t="str">
        <f t="shared" si="72"/>
        <v/>
      </c>
      <c r="AH364" s="85"/>
      <c r="AI364" s="49" t="str">
        <f t="shared" si="75"/>
        <v/>
      </c>
      <c r="AJ364" t="str">
        <f t="shared" si="73"/>
        <v/>
      </c>
      <c r="AK364" s="97">
        <f t="shared" si="79"/>
        <v>0</v>
      </c>
      <c r="AM364" s="98">
        <f t="shared" si="76"/>
        <v>4703451</v>
      </c>
      <c r="AO364" s="100" t="str">
        <f t="shared" si="77"/>
        <v/>
      </c>
      <c r="AP364" s="100" t="str">
        <f>IF(AO364=1,COUNTIF($AO$6:AO364,"=1"),"")</f>
        <v/>
      </c>
      <c r="AQ364" s="101" t="str">
        <f t="shared" si="78"/>
        <v/>
      </c>
    </row>
    <row r="365" spans="27:43" x14ac:dyDescent="0.2">
      <c r="AA365" s="49">
        <v>360</v>
      </c>
      <c r="AC365" s="49"/>
      <c r="AD365" t="str">
        <f>IF(AC365&lt;&gt;"",VLOOKUP(AC365,$P$5:W$120,8,0),"")</f>
        <v/>
      </c>
      <c r="AF365" s="49" t="str">
        <f t="shared" si="74"/>
        <v/>
      </c>
      <c r="AG365" t="str">
        <f t="shared" si="72"/>
        <v/>
      </c>
      <c r="AH365" s="85"/>
      <c r="AI365" s="49" t="str">
        <f t="shared" si="75"/>
        <v/>
      </c>
      <c r="AJ365" t="str">
        <f t="shared" si="73"/>
        <v/>
      </c>
      <c r="AK365" s="97">
        <f t="shared" si="79"/>
        <v>0</v>
      </c>
      <c r="AM365" s="98">
        <f t="shared" si="76"/>
        <v>4703451</v>
      </c>
      <c r="AO365" s="100" t="str">
        <f t="shared" si="77"/>
        <v/>
      </c>
      <c r="AP365" s="100" t="str">
        <f>IF(AO365=1,COUNTIF($AO$6:AO365,"=1"),"")</f>
        <v/>
      </c>
      <c r="AQ365" s="101" t="str">
        <f t="shared" si="78"/>
        <v/>
      </c>
    </row>
    <row r="366" spans="27:43" x14ac:dyDescent="0.2">
      <c r="AA366" s="49">
        <v>361</v>
      </c>
      <c r="AC366" s="49"/>
      <c r="AD366" t="str">
        <f>IF(AC366&lt;&gt;"",VLOOKUP(AC366,$P$5:W$120,8,0),"")</f>
        <v/>
      </c>
      <c r="AF366" s="49" t="str">
        <f t="shared" si="74"/>
        <v/>
      </c>
      <c r="AG366" t="str">
        <f t="shared" si="72"/>
        <v/>
      </c>
      <c r="AH366" s="85"/>
      <c r="AI366" s="49" t="str">
        <f t="shared" si="75"/>
        <v/>
      </c>
      <c r="AJ366" t="str">
        <f t="shared" si="73"/>
        <v/>
      </c>
      <c r="AK366" s="97">
        <f t="shared" si="79"/>
        <v>0</v>
      </c>
      <c r="AM366" s="98">
        <f t="shared" si="76"/>
        <v>4703451</v>
      </c>
      <c r="AO366" s="100" t="str">
        <f t="shared" si="77"/>
        <v/>
      </c>
      <c r="AP366" s="100" t="str">
        <f>IF(AO366=1,COUNTIF($AO$6:AO366,"=1"),"")</f>
        <v/>
      </c>
      <c r="AQ366" s="101" t="str">
        <f t="shared" si="78"/>
        <v/>
      </c>
    </row>
    <row r="367" spans="27:43" x14ac:dyDescent="0.2">
      <c r="AA367" s="49">
        <v>362</v>
      </c>
      <c r="AC367" s="49"/>
      <c r="AD367" t="str">
        <f>IF(AC367&lt;&gt;"",VLOOKUP(AC367,$P$5:W$120,8,0),"")</f>
        <v/>
      </c>
      <c r="AF367" s="49" t="str">
        <f t="shared" si="74"/>
        <v/>
      </c>
      <c r="AG367" t="str">
        <f t="shared" si="72"/>
        <v/>
      </c>
      <c r="AH367" s="85"/>
      <c r="AI367" s="49" t="str">
        <f t="shared" si="75"/>
        <v/>
      </c>
      <c r="AJ367" t="str">
        <f t="shared" si="73"/>
        <v/>
      </c>
      <c r="AK367" s="97">
        <f t="shared" si="79"/>
        <v>0</v>
      </c>
      <c r="AM367" s="98">
        <f t="shared" si="76"/>
        <v>4703451</v>
      </c>
      <c r="AO367" s="100" t="str">
        <f t="shared" si="77"/>
        <v/>
      </c>
      <c r="AP367" s="100" t="str">
        <f>IF(AO367=1,COUNTIF($AO$6:AO367,"=1"),"")</f>
        <v/>
      </c>
      <c r="AQ367" s="101" t="str">
        <f t="shared" si="78"/>
        <v/>
      </c>
    </row>
    <row r="368" spans="27:43" x14ac:dyDescent="0.2">
      <c r="AA368" s="49">
        <v>363</v>
      </c>
      <c r="AC368" s="49"/>
      <c r="AD368" t="str">
        <f>IF(AC368&lt;&gt;"",VLOOKUP(AC368,$P$5:W$120,8,0),"")</f>
        <v/>
      </c>
      <c r="AF368" s="49" t="str">
        <f t="shared" si="74"/>
        <v/>
      </c>
      <c r="AG368" t="str">
        <f t="shared" si="72"/>
        <v/>
      </c>
      <c r="AH368" s="85"/>
      <c r="AI368" s="49" t="str">
        <f t="shared" si="75"/>
        <v/>
      </c>
      <c r="AJ368" t="str">
        <f t="shared" si="73"/>
        <v/>
      </c>
      <c r="AK368" s="97">
        <f t="shared" si="79"/>
        <v>0</v>
      </c>
      <c r="AM368" s="98">
        <f t="shared" si="76"/>
        <v>4703451</v>
      </c>
      <c r="AO368" s="100" t="str">
        <f t="shared" si="77"/>
        <v/>
      </c>
      <c r="AP368" s="100" t="str">
        <f>IF(AO368=1,COUNTIF($AO$6:AO368,"=1"),"")</f>
        <v/>
      </c>
      <c r="AQ368" s="101" t="str">
        <f t="shared" si="78"/>
        <v/>
      </c>
    </row>
    <row r="369" spans="27:43" x14ac:dyDescent="0.2">
      <c r="AA369" s="49">
        <v>364</v>
      </c>
      <c r="AC369" s="49"/>
      <c r="AD369" t="str">
        <f>IF(AC369&lt;&gt;"",VLOOKUP(AC369,$P$5:W$120,8,0),"")</f>
        <v/>
      </c>
      <c r="AF369" s="49" t="str">
        <f t="shared" si="74"/>
        <v/>
      </c>
      <c r="AG369" t="str">
        <f t="shared" si="72"/>
        <v/>
      </c>
      <c r="AH369" s="85"/>
      <c r="AI369" s="49" t="str">
        <f t="shared" si="75"/>
        <v/>
      </c>
      <c r="AJ369" t="str">
        <f t="shared" si="73"/>
        <v/>
      </c>
      <c r="AK369" s="97">
        <f t="shared" si="79"/>
        <v>0</v>
      </c>
      <c r="AM369" s="98">
        <f t="shared" si="76"/>
        <v>4703451</v>
      </c>
      <c r="AO369" s="100" t="str">
        <f t="shared" si="77"/>
        <v/>
      </c>
      <c r="AP369" s="100" t="str">
        <f>IF(AO369=1,COUNTIF($AO$6:AO369,"=1"),"")</f>
        <v/>
      </c>
      <c r="AQ369" s="101" t="str">
        <f t="shared" si="78"/>
        <v/>
      </c>
    </row>
    <row r="370" spans="27:43" x14ac:dyDescent="0.2">
      <c r="AA370" s="49">
        <v>365</v>
      </c>
      <c r="AC370" s="49"/>
      <c r="AD370" t="str">
        <f>IF(AC370&lt;&gt;"",VLOOKUP(AC370,$P$5:W$120,8,0),"")</f>
        <v/>
      </c>
      <c r="AF370" s="49" t="str">
        <f t="shared" si="74"/>
        <v/>
      </c>
      <c r="AG370" t="str">
        <f t="shared" si="72"/>
        <v/>
      </c>
      <c r="AH370" s="85"/>
      <c r="AI370" s="49" t="str">
        <f t="shared" si="75"/>
        <v/>
      </c>
      <c r="AJ370" t="str">
        <f t="shared" si="73"/>
        <v/>
      </c>
      <c r="AK370" s="97">
        <f t="shared" si="79"/>
        <v>0</v>
      </c>
      <c r="AM370" s="98">
        <f t="shared" si="76"/>
        <v>4703451</v>
      </c>
      <c r="AO370" s="100" t="str">
        <f t="shared" si="77"/>
        <v/>
      </c>
      <c r="AP370" s="100" t="str">
        <f>IF(AO370=1,COUNTIF($AO$6:AO370,"=1"),"")</f>
        <v/>
      </c>
      <c r="AQ370" s="101" t="str">
        <f t="shared" si="78"/>
        <v/>
      </c>
    </row>
    <row r="371" spans="27:43" x14ac:dyDescent="0.2">
      <c r="AA371" s="49">
        <v>366</v>
      </c>
      <c r="AC371" s="49"/>
      <c r="AD371" t="str">
        <f>IF(AC371&lt;&gt;"",VLOOKUP(AC371,$P$5:W$120,8,0),"")</f>
        <v/>
      </c>
      <c r="AF371" s="49" t="str">
        <f t="shared" si="74"/>
        <v/>
      </c>
      <c r="AG371" t="str">
        <f t="shared" si="72"/>
        <v/>
      </c>
      <c r="AH371" s="85"/>
      <c r="AI371" s="49" t="str">
        <f t="shared" si="75"/>
        <v/>
      </c>
      <c r="AJ371" t="str">
        <f t="shared" si="73"/>
        <v/>
      </c>
      <c r="AK371" s="97">
        <f t="shared" si="79"/>
        <v>0</v>
      </c>
      <c r="AM371" s="98">
        <f t="shared" si="76"/>
        <v>4703451</v>
      </c>
      <c r="AO371" s="100" t="str">
        <f t="shared" si="77"/>
        <v/>
      </c>
      <c r="AP371" s="100" t="str">
        <f>IF(AO371=1,COUNTIF($AO$6:AO371,"=1"),"")</f>
        <v/>
      </c>
      <c r="AQ371" s="101" t="str">
        <f t="shared" si="78"/>
        <v/>
      </c>
    </row>
    <row r="372" spans="27:43" x14ac:dyDescent="0.2">
      <c r="AA372" s="49">
        <v>367</v>
      </c>
      <c r="AC372" s="49"/>
      <c r="AD372" t="str">
        <f>IF(AC372&lt;&gt;"",VLOOKUP(AC372,$P$5:W$120,8,0),"")</f>
        <v/>
      </c>
      <c r="AF372" s="49" t="str">
        <f t="shared" si="74"/>
        <v/>
      </c>
      <c r="AG372" t="str">
        <f t="shared" si="72"/>
        <v/>
      </c>
      <c r="AH372" s="85"/>
      <c r="AI372" s="49" t="str">
        <f t="shared" si="75"/>
        <v/>
      </c>
      <c r="AJ372" t="str">
        <f t="shared" si="73"/>
        <v/>
      </c>
      <c r="AK372" s="97">
        <f t="shared" si="79"/>
        <v>0</v>
      </c>
      <c r="AM372" s="98">
        <f t="shared" si="76"/>
        <v>4703451</v>
      </c>
      <c r="AO372" s="100" t="str">
        <f t="shared" si="77"/>
        <v/>
      </c>
      <c r="AP372" s="100" t="str">
        <f>IF(AO372=1,COUNTIF($AO$6:AO372,"=1"),"")</f>
        <v/>
      </c>
      <c r="AQ372" s="101" t="str">
        <f t="shared" si="78"/>
        <v/>
      </c>
    </row>
    <row r="373" spans="27:43" x14ac:dyDescent="0.2">
      <c r="AA373" s="49">
        <v>368</v>
      </c>
      <c r="AC373" s="49"/>
      <c r="AD373" t="str">
        <f>IF(AC373&lt;&gt;"",VLOOKUP(AC373,$P$5:W$120,8,0),"")</f>
        <v/>
      </c>
      <c r="AF373" s="49" t="str">
        <f t="shared" si="74"/>
        <v/>
      </c>
      <c r="AG373" t="str">
        <f t="shared" si="72"/>
        <v/>
      </c>
      <c r="AH373" s="85"/>
      <c r="AI373" s="49" t="str">
        <f t="shared" si="75"/>
        <v/>
      </c>
      <c r="AJ373" t="str">
        <f t="shared" si="73"/>
        <v/>
      </c>
      <c r="AK373" s="97">
        <f t="shared" si="79"/>
        <v>0</v>
      </c>
      <c r="AM373" s="98">
        <f t="shared" si="76"/>
        <v>4703451</v>
      </c>
      <c r="AO373" s="100" t="str">
        <f t="shared" si="77"/>
        <v/>
      </c>
      <c r="AP373" s="100" t="str">
        <f>IF(AO373=1,COUNTIF($AO$6:AO373,"=1"),"")</f>
        <v/>
      </c>
      <c r="AQ373" s="101" t="str">
        <f t="shared" si="78"/>
        <v/>
      </c>
    </row>
    <row r="374" spans="27:43" x14ac:dyDescent="0.2">
      <c r="AA374" s="49">
        <v>369</v>
      </c>
      <c r="AC374" s="49"/>
      <c r="AD374" t="str">
        <f>IF(AC374&lt;&gt;"",VLOOKUP(AC374,$P$5:W$120,8,0),"")</f>
        <v/>
      </c>
      <c r="AF374" s="49" t="str">
        <f t="shared" si="74"/>
        <v/>
      </c>
      <c r="AG374" t="str">
        <f t="shared" si="72"/>
        <v/>
      </c>
      <c r="AH374" s="85"/>
      <c r="AI374" s="49" t="str">
        <f t="shared" si="75"/>
        <v/>
      </c>
      <c r="AJ374" t="str">
        <f t="shared" si="73"/>
        <v/>
      </c>
      <c r="AK374" s="97">
        <f t="shared" si="79"/>
        <v>0</v>
      </c>
      <c r="AM374" s="98">
        <f t="shared" si="76"/>
        <v>4703451</v>
      </c>
      <c r="AO374" s="100" t="str">
        <f t="shared" si="77"/>
        <v/>
      </c>
      <c r="AP374" s="100" t="str">
        <f>IF(AO374=1,COUNTIF($AO$6:AO374,"=1"),"")</f>
        <v/>
      </c>
      <c r="AQ374" s="101" t="str">
        <f t="shared" si="78"/>
        <v/>
      </c>
    </row>
    <row r="375" spans="27:43" x14ac:dyDescent="0.2">
      <c r="AA375" s="49">
        <v>370</v>
      </c>
      <c r="AC375" s="49"/>
      <c r="AD375" t="str">
        <f>IF(AC375&lt;&gt;"",VLOOKUP(AC375,$P$5:W$120,8,0),"")</f>
        <v/>
      </c>
      <c r="AF375" s="49" t="str">
        <f t="shared" si="74"/>
        <v/>
      </c>
      <c r="AG375" t="str">
        <f t="shared" si="72"/>
        <v/>
      </c>
      <c r="AH375" s="85"/>
      <c r="AI375" s="49" t="str">
        <f t="shared" si="75"/>
        <v/>
      </c>
      <c r="AJ375" t="str">
        <f t="shared" si="73"/>
        <v/>
      </c>
      <c r="AK375" s="97">
        <f t="shared" si="79"/>
        <v>0</v>
      </c>
      <c r="AM375" s="98">
        <f t="shared" si="76"/>
        <v>4703451</v>
      </c>
      <c r="AO375" s="100" t="str">
        <f t="shared" si="77"/>
        <v/>
      </c>
      <c r="AP375" s="100" t="str">
        <f>IF(AO375=1,COUNTIF($AO$6:AO375,"=1"),"")</f>
        <v/>
      </c>
      <c r="AQ375" s="101" t="str">
        <f t="shared" si="78"/>
        <v/>
      </c>
    </row>
    <row r="376" spans="27:43" x14ac:dyDescent="0.2">
      <c r="AA376" s="49">
        <v>371</v>
      </c>
      <c r="AC376" s="49"/>
      <c r="AD376" t="str">
        <f>IF(AC376&lt;&gt;"",VLOOKUP(AC376,$P$5:W$120,8,0),"")</f>
        <v/>
      </c>
      <c r="AF376" s="49" t="str">
        <f t="shared" si="74"/>
        <v/>
      </c>
      <c r="AG376" t="str">
        <f t="shared" si="72"/>
        <v/>
      </c>
      <c r="AH376" s="85"/>
      <c r="AI376" s="49" t="str">
        <f t="shared" si="75"/>
        <v/>
      </c>
      <c r="AJ376" t="str">
        <f t="shared" si="73"/>
        <v/>
      </c>
      <c r="AK376" s="97">
        <f t="shared" si="79"/>
        <v>0</v>
      </c>
      <c r="AM376" s="98">
        <f t="shared" si="76"/>
        <v>4703451</v>
      </c>
      <c r="AO376" s="100" t="str">
        <f t="shared" si="77"/>
        <v/>
      </c>
      <c r="AP376" s="100" t="str">
        <f>IF(AO376=1,COUNTIF($AO$6:AO376,"=1"),"")</f>
        <v/>
      </c>
      <c r="AQ376" s="101" t="str">
        <f t="shared" si="78"/>
        <v/>
      </c>
    </row>
    <row r="377" spans="27:43" x14ac:dyDescent="0.2">
      <c r="AA377" s="49">
        <v>372</v>
      </c>
      <c r="AC377" s="49"/>
      <c r="AD377" t="str">
        <f>IF(AC377&lt;&gt;"",VLOOKUP(AC377,$P$5:W$120,8,0),"")</f>
        <v/>
      </c>
      <c r="AF377" s="49" t="str">
        <f t="shared" si="74"/>
        <v/>
      </c>
      <c r="AG377" t="str">
        <f t="shared" si="72"/>
        <v/>
      </c>
      <c r="AH377" s="85"/>
      <c r="AI377" s="49" t="str">
        <f t="shared" si="75"/>
        <v/>
      </c>
      <c r="AJ377" t="str">
        <f t="shared" si="73"/>
        <v/>
      </c>
      <c r="AK377" s="97">
        <f t="shared" si="79"/>
        <v>0</v>
      </c>
      <c r="AM377" s="98">
        <f t="shared" si="76"/>
        <v>4703451</v>
      </c>
      <c r="AO377" s="100" t="str">
        <f t="shared" si="77"/>
        <v/>
      </c>
      <c r="AP377" s="100" t="str">
        <f>IF(AO377=1,COUNTIF($AO$6:AO377,"=1"),"")</f>
        <v/>
      </c>
      <c r="AQ377" s="101" t="str">
        <f t="shared" si="78"/>
        <v/>
      </c>
    </row>
    <row r="378" spans="27:43" x14ac:dyDescent="0.2">
      <c r="AA378" s="49">
        <v>373</v>
      </c>
      <c r="AC378" s="49"/>
      <c r="AD378" t="str">
        <f>IF(AC378&lt;&gt;"",VLOOKUP(AC378,$P$5:W$120,8,0),"")</f>
        <v/>
      </c>
      <c r="AF378" s="49" t="str">
        <f t="shared" si="74"/>
        <v/>
      </c>
      <c r="AG378" t="str">
        <f t="shared" si="72"/>
        <v/>
      </c>
      <c r="AH378" s="85"/>
      <c r="AI378" s="49" t="str">
        <f t="shared" si="75"/>
        <v/>
      </c>
      <c r="AJ378" t="str">
        <f t="shared" si="73"/>
        <v/>
      </c>
      <c r="AK378" s="97">
        <f t="shared" si="79"/>
        <v>0</v>
      </c>
      <c r="AM378" s="98">
        <f t="shared" si="76"/>
        <v>4703451</v>
      </c>
      <c r="AO378" s="100" t="str">
        <f t="shared" si="77"/>
        <v/>
      </c>
      <c r="AP378" s="100" t="str">
        <f>IF(AO378=1,COUNTIF($AO$6:AO378,"=1"),"")</f>
        <v/>
      </c>
      <c r="AQ378" s="101" t="str">
        <f t="shared" si="78"/>
        <v/>
      </c>
    </row>
    <row r="379" spans="27:43" x14ac:dyDescent="0.2">
      <c r="AA379" s="49">
        <v>374</v>
      </c>
      <c r="AC379" s="49"/>
      <c r="AD379" t="str">
        <f>IF(AC379&lt;&gt;"",VLOOKUP(AC379,$P$5:W$120,8,0),"")</f>
        <v/>
      </c>
      <c r="AF379" s="49" t="str">
        <f t="shared" si="74"/>
        <v/>
      </c>
      <c r="AG379" t="str">
        <f t="shared" si="72"/>
        <v/>
      </c>
      <c r="AH379" s="85"/>
      <c r="AI379" s="49" t="str">
        <f t="shared" si="75"/>
        <v/>
      </c>
      <c r="AJ379" t="str">
        <f t="shared" si="73"/>
        <v/>
      </c>
      <c r="AK379" s="97">
        <f t="shared" si="79"/>
        <v>0</v>
      </c>
      <c r="AM379" s="98">
        <f t="shared" si="76"/>
        <v>4703451</v>
      </c>
      <c r="AO379" s="100" t="str">
        <f t="shared" si="77"/>
        <v/>
      </c>
      <c r="AP379" s="100" t="str">
        <f>IF(AO379=1,COUNTIF($AO$6:AO379,"=1"),"")</f>
        <v/>
      </c>
      <c r="AQ379" s="101" t="str">
        <f t="shared" si="78"/>
        <v/>
      </c>
    </row>
    <row r="380" spans="27:43" x14ac:dyDescent="0.2">
      <c r="AA380" s="49">
        <v>375</v>
      </c>
      <c r="AC380" s="49"/>
      <c r="AD380" t="str">
        <f>IF(AC380&lt;&gt;"",VLOOKUP(AC380,$P$5:W$120,8,0),"")</f>
        <v/>
      </c>
      <c r="AF380" s="49" t="str">
        <f t="shared" si="74"/>
        <v/>
      </c>
      <c r="AG380" t="str">
        <f t="shared" si="72"/>
        <v/>
      </c>
      <c r="AH380" s="85"/>
      <c r="AI380" s="49" t="str">
        <f t="shared" si="75"/>
        <v/>
      </c>
      <c r="AJ380" t="str">
        <f t="shared" si="73"/>
        <v/>
      </c>
      <c r="AK380" s="97">
        <f t="shared" si="79"/>
        <v>0</v>
      </c>
      <c r="AM380" s="98">
        <f t="shared" si="76"/>
        <v>4703451</v>
      </c>
      <c r="AO380" s="100" t="str">
        <f t="shared" si="77"/>
        <v/>
      </c>
      <c r="AP380" s="100" t="str">
        <f>IF(AO380=1,COUNTIF($AO$6:AO380,"=1"),"")</f>
        <v/>
      </c>
      <c r="AQ380" s="101" t="str">
        <f t="shared" si="78"/>
        <v/>
      </c>
    </row>
    <row r="381" spans="27:43" x14ac:dyDescent="0.2">
      <c r="AA381" s="49">
        <v>376</v>
      </c>
      <c r="AC381" s="49"/>
      <c r="AD381" t="str">
        <f>IF(AC381&lt;&gt;"",VLOOKUP(AC381,$P$5:W$120,8,0),"")</f>
        <v/>
      </c>
      <c r="AF381" s="49" t="str">
        <f t="shared" si="74"/>
        <v/>
      </c>
      <c r="AG381" t="str">
        <f t="shared" si="72"/>
        <v/>
      </c>
      <c r="AH381" s="85"/>
      <c r="AI381" s="49" t="str">
        <f t="shared" si="75"/>
        <v/>
      </c>
      <c r="AJ381" t="str">
        <f t="shared" si="73"/>
        <v/>
      </c>
      <c r="AK381" s="97">
        <f t="shared" si="79"/>
        <v>0</v>
      </c>
      <c r="AM381" s="98">
        <f t="shared" si="76"/>
        <v>4703451</v>
      </c>
      <c r="AO381" s="100" t="str">
        <f t="shared" si="77"/>
        <v/>
      </c>
      <c r="AP381" s="100" t="str">
        <f>IF(AO381=1,COUNTIF($AO$6:AO381,"=1"),"")</f>
        <v/>
      </c>
      <c r="AQ381" s="101" t="str">
        <f t="shared" si="78"/>
        <v/>
      </c>
    </row>
    <row r="382" spans="27:43" x14ac:dyDescent="0.2">
      <c r="AA382" s="49">
        <v>377</v>
      </c>
      <c r="AC382" s="49"/>
      <c r="AD382" t="str">
        <f>IF(AC382&lt;&gt;"",VLOOKUP(AC382,$P$5:W$120,8,0),"")</f>
        <v/>
      </c>
      <c r="AF382" s="49" t="str">
        <f t="shared" si="74"/>
        <v/>
      </c>
      <c r="AG382" t="str">
        <f t="shared" si="72"/>
        <v/>
      </c>
      <c r="AH382" s="85"/>
      <c r="AI382" s="49" t="str">
        <f t="shared" si="75"/>
        <v/>
      </c>
      <c r="AJ382" t="str">
        <f t="shared" si="73"/>
        <v/>
      </c>
      <c r="AK382" s="97">
        <f t="shared" si="79"/>
        <v>0</v>
      </c>
      <c r="AM382" s="98">
        <f t="shared" si="76"/>
        <v>4703451</v>
      </c>
      <c r="AO382" s="100" t="str">
        <f t="shared" si="77"/>
        <v/>
      </c>
      <c r="AP382" s="100" t="str">
        <f>IF(AO382=1,COUNTIF($AO$6:AO382,"=1"),"")</f>
        <v/>
      </c>
      <c r="AQ382" s="101" t="str">
        <f t="shared" si="78"/>
        <v/>
      </c>
    </row>
    <row r="383" spans="27:43" x14ac:dyDescent="0.2">
      <c r="AA383" s="49">
        <v>378</v>
      </c>
      <c r="AC383" s="49"/>
      <c r="AD383" t="str">
        <f>IF(AC383&lt;&gt;"",VLOOKUP(AC383,$P$5:W$120,8,0),"")</f>
        <v/>
      </c>
      <c r="AF383" s="49" t="str">
        <f t="shared" si="74"/>
        <v/>
      </c>
      <c r="AG383" t="str">
        <f t="shared" si="72"/>
        <v/>
      </c>
      <c r="AH383" s="85"/>
      <c r="AI383" s="49" t="str">
        <f t="shared" si="75"/>
        <v/>
      </c>
      <c r="AJ383" t="str">
        <f t="shared" si="73"/>
        <v/>
      </c>
      <c r="AK383" s="97">
        <f t="shared" si="79"/>
        <v>0</v>
      </c>
      <c r="AM383" s="98">
        <f t="shared" si="76"/>
        <v>4703451</v>
      </c>
      <c r="AO383" s="100" t="str">
        <f t="shared" si="77"/>
        <v/>
      </c>
      <c r="AP383" s="100" t="str">
        <f>IF(AO383=1,COUNTIF($AO$6:AO383,"=1"),"")</f>
        <v/>
      </c>
      <c r="AQ383" s="101" t="str">
        <f t="shared" si="78"/>
        <v/>
      </c>
    </row>
    <row r="384" spans="27:43" x14ac:dyDescent="0.2">
      <c r="AA384" s="49">
        <v>379</v>
      </c>
      <c r="AC384" s="49"/>
      <c r="AD384" t="str">
        <f>IF(AC384&lt;&gt;"",VLOOKUP(AC384,$P$5:W$120,8,0),"")</f>
        <v/>
      </c>
      <c r="AF384" s="49" t="str">
        <f t="shared" si="74"/>
        <v/>
      </c>
      <c r="AG384" t="str">
        <f t="shared" si="72"/>
        <v/>
      </c>
      <c r="AH384" s="85"/>
      <c r="AI384" s="49" t="str">
        <f t="shared" si="75"/>
        <v/>
      </c>
      <c r="AJ384" t="str">
        <f t="shared" si="73"/>
        <v/>
      </c>
      <c r="AK384" s="97">
        <f t="shared" si="79"/>
        <v>0</v>
      </c>
      <c r="AM384" s="98">
        <f t="shared" si="76"/>
        <v>4703451</v>
      </c>
      <c r="AO384" s="100" t="str">
        <f t="shared" si="77"/>
        <v/>
      </c>
      <c r="AP384" s="100" t="str">
        <f>IF(AO384=1,COUNTIF($AO$6:AO384,"=1"),"")</f>
        <v/>
      </c>
      <c r="AQ384" s="101" t="str">
        <f t="shared" si="78"/>
        <v/>
      </c>
    </row>
    <row r="385" spans="27:43" x14ac:dyDescent="0.2">
      <c r="AA385" s="49">
        <v>380</v>
      </c>
      <c r="AC385" s="49"/>
      <c r="AD385" t="str">
        <f>IF(AC385&lt;&gt;"",VLOOKUP(AC385,$P$5:W$120,8,0),"")</f>
        <v/>
      </c>
      <c r="AF385" s="49" t="str">
        <f t="shared" si="74"/>
        <v/>
      </c>
      <c r="AG385" t="str">
        <f t="shared" si="72"/>
        <v/>
      </c>
      <c r="AH385" s="85"/>
      <c r="AI385" s="49" t="str">
        <f t="shared" si="75"/>
        <v/>
      </c>
      <c r="AJ385" t="str">
        <f t="shared" si="73"/>
        <v/>
      </c>
      <c r="AK385" s="97">
        <f t="shared" si="79"/>
        <v>0</v>
      </c>
      <c r="AM385" s="98">
        <f t="shared" si="76"/>
        <v>4703451</v>
      </c>
      <c r="AO385" s="100" t="str">
        <f t="shared" si="77"/>
        <v/>
      </c>
      <c r="AP385" s="100" t="str">
        <f>IF(AO385=1,COUNTIF($AO$6:AO385,"=1"),"")</f>
        <v/>
      </c>
      <c r="AQ385" s="101" t="str">
        <f t="shared" si="78"/>
        <v/>
      </c>
    </row>
    <row r="386" spans="27:43" x14ac:dyDescent="0.2">
      <c r="AA386" s="49">
        <v>381</v>
      </c>
      <c r="AC386" s="49"/>
      <c r="AD386" t="str">
        <f>IF(AC386&lt;&gt;"",VLOOKUP(AC386,$P$5:W$120,8,0),"")</f>
        <v/>
      </c>
      <c r="AF386" s="49" t="str">
        <f t="shared" si="74"/>
        <v/>
      </c>
      <c r="AG386" t="str">
        <f t="shared" si="72"/>
        <v/>
      </c>
      <c r="AH386" s="85"/>
      <c r="AI386" s="49" t="str">
        <f t="shared" si="75"/>
        <v/>
      </c>
      <c r="AJ386" t="str">
        <f t="shared" si="73"/>
        <v/>
      </c>
      <c r="AK386" s="97">
        <f t="shared" si="79"/>
        <v>0</v>
      </c>
      <c r="AM386" s="98">
        <f t="shared" si="76"/>
        <v>4703451</v>
      </c>
      <c r="AO386" s="100" t="str">
        <f t="shared" si="77"/>
        <v/>
      </c>
      <c r="AP386" s="100" t="str">
        <f>IF(AO386=1,COUNTIF($AO$6:AO386,"=1"),"")</f>
        <v/>
      </c>
      <c r="AQ386" s="101" t="str">
        <f t="shared" si="78"/>
        <v/>
      </c>
    </row>
    <row r="387" spans="27:43" x14ac:dyDescent="0.2">
      <c r="AA387" s="49">
        <v>382</v>
      </c>
      <c r="AC387" s="49"/>
      <c r="AD387" t="str">
        <f>IF(AC387&lt;&gt;"",VLOOKUP(AC387,$P$5:W$120,8,0),"")</f>
        <v/>
      </c>
      <c r="AF387" s="49" t="str">
        <f t="shared" si="74"/>
        <v/>
      </c>
      <c r="AG387" t="str">
        <f t="shared" si="72"/>
        <v/>
      </c>
      <c r="AH387" s="85"/>
      <c r="AI387" s="49" t="str">
        <f t="shared" si="75"/>
        <v/>
      </c>
      <c r="AJ387" t="str">
        <f t="shared" si="73"/>
        <v/>
      </c>
      <c r="AK387" s="97">
        <f t="shared" si="79"/>
        <v>0</v>
      </c>
      <c r="AM387" s="98">
        <f t="shared" si="76"/>
        <v>4703451</v>
      </c>
      <c r="AO387" s="100" t="str">
        <f t="shared" si="77"/>
        <v/>
      </c>
      <c r="AP387" s="100" t="str">
        <f>IF(AO387=1,COUNTIF($AO$6:AO387,"=1"),"")</f>
        <v/>
      </c>
      <c r="AQ387" s="101" t="str">
        <f t="shared" si="78"/>
        <v/>
      </c>
    </row>
    <row r="388" spans="27:43" x14ac:dyDescent="0.2">
      <c r="AA388" s="49">
        <v>383</v>
      </c>
      <c r="AC388" s="49"/>
      <c r="AD388" t="str">
        <f>IF(AC388&lt;&gt;"",VLOOKUP(AC388,$P$5:W$120,8,0),"")</f>
        <v/>
      </c>
      <c r="AF388" s="49" t="str">
        <f t="shared" si="74"/>
        <v/>
      </c>
      <c r="AG388" t="str">
        <f t="shared" si="72"/>
        <v/>
      </c>
      <c r="AH388" s="85"/>
      <c r="AI388" s="49" t="str">
        <f t="shared" si="75"/>
        <v/>
      </c>
      <c r="AJ388" t="str">
        <f t="shared" si="73"/>
        <v/>
      </c>
      <c r="AK388" s="97">
        <f t="shared" si="79"/>
        <v>0</v>
      </c>
      <c r="AM388" s="98">
        <f t="shared" si="76"/>
        <v>4703451</v>
      </c>
      <c r="AO388" s="100" t="str">
        <f t="shared" si="77"/>
        <v/>
      </c>
      <c r="AP388" s="100" t="str">
        <f>IF(AO388=1,COUNTIF($AO$6:AO388,"=1"),"")</f>
        <v/>
      </c>
      <c r="AQ388" s="101" t="str">
        <f t="shared" si="78"/>
        <v/>
      </c>
    </row>
    <row r="389" spans="27:43" x14ac:dyDescent="0.2">
      <c r="AA389" s="49">
        <v>384</v>
      </c>
      <c r="AC389" s="49"/>
      <c r="AD389" t="str">
        <f>IF(AC389&lt;&gt;"",VLOOKUP(AC389,$P$5:W$120,8,0),"")</f>
        <v/>
      </c>
      <c r="AF389" s="49" t="str">
        <f t="shared" si="74"/>
        <v/>
      </c>
      <c r="AG389" t="str">
        <f t="shared" ref="AG389:AG452" si="80">IF(AF389&lt;&gt;"",VLOOKUP(AF389,$B$5:$L$106,11,0),"")</f>
        <v/>
      </c>
      <c r="AH389" s="85"/>
      <c r="AI389" s="49" t="str">
        <f t="shared" si="75"/>
        <v/>
      </c>
      <c r="AJ389" t="str">
        <f t="shared" ref="AJ389:AJ452" si="81">IF(AI389&lt;&gt;"",VLOOKUP(AI389,$B$5:$L$106,11,0),"")</f>
        <v/>
      </c>
      <c r="AK389" s="97">
        <f t="shared" si="79"/>
        <v>0</v>
      </c>
      <c r="AM389" s="98">
        <f t="shared" si="76"/>
        <v>4703451</v>
      </c>
      <c r="AO389" s="100" t="str">
        <f t="shared" si="77"/>
        <v/>
      </c>
      <c r="AP389" s="100" t="str">
        <f>IF(AO389=1,COUNTIF($AO$6:AO389,"=1"),"")</f>
        <v/>
      </c>
      <c r="AQ389" s="101" t="str">
        <f t="shared" si="78"/>
        <v/>
      </c>
    </row>
    <row r="390" spans="27:43" x14ac:dyDescent="0.2">
      <c r="AA390" s="49">
        <v>385</v>
      </c>
      <c r="AC390" s="49"/>
      <c r="AD390" t="str">
        <f>IF(AC390&lt;&gt;"",VLOOKUP(AC390,$P$5:W$120,8,0),"")</f>
        <v/>
      </c>
      <c r="AF390" s="49" t="str">
        <f t="shared" ref="AF390:AF453" si="82">IF(ISERROR(VALUE(MID(AD390,1,3))),"",VALUE(MID(VLOOKUP(VALUE(MID(AD390,1,3)),$P$5:$W$120,4,0),1,3)))</f>
        <v/>
      </c>
      <c r="AG390" t="str">
        <f t="shared" si="80"/>
        <v/>
      </c>
      <c r="AH390" s="85"/>
      <c r="AI390" s="49" t="str">
        <f t="shared" ref="AI390:AI453" si="83">IF(ISERR(VALUE(MID(AD390,1,3))),"",VALUE(MID(VLOOKUP(VALUE(MID(AD390,1,3)),$P$5:$W$120,6,0),1,3)))</f>
        <v/>
      </c>
      <c r="AJ390" t="str">
        <f t="shared" si="81"/>
        <v/>
      </c>
      <c r="AK390" s="97">
        <f t="shared" si="79"/>
        <v>0</v>
      </c>
      <c r="AM390" s="98">
        <f t="shared" ref="AM390:AM453" si="84">IF(AG390=$AM$3,IF($AM$4="借方残",AH390+AM389,AM389-AH390),IF(AJ390=$AM$3,IF($AM$4="借方残",AM389-AK390,AK390+AM389),AM389))</f>
        <v>4703451</v>
      </c>
      <c r="AO390" s="100" t="str">
        <f t="shared" ref="AO390:AO453" si="85">IF($AO$3="","",IF(OR(AG390=$AO$3,AJ390=$AO$3),1,""))</f>
        <v/>
      </c>
      <c r="AP390" s="100" t="str">
        <f>IF(AO390=1,COUNTIF($AO$6:AO390,"=1"),"")</f>
        <v/>
      </c>
      <c r="AQ390" s="101" t="str">
        <f t="shared" ref="AQ390:AQ453" si="86">IF($AO$3="","",IF(AG390=$AO$3,"借",IF(AJ390=$AO$3,"貸","")))</f>
        <v/>
      </c>
    </row>
    <row r="391" spans="27:43" x14ac:dyDescent="0.2">
      <c r="AA391" s="49">
        <v>386</v>
      </c>
      <c r="AC391" s="49"/>
      <c r="AD391" t="str">
        <f>IF(AC391&lt;&gt;"",VLOOKUP(AC391,$P$5:W$120,8,0),"")</f>
        <v/>
      </c>
      <c r="AF391" s="49" t="str">
        <f t="shared" si="82"/>
        <v/>
      </c>
      <c r="AG391" t="str">
        <f t="shared" si="80"/>
        <v/>
      </c>
      <c r="AH391" s="85"/>
      <c r="AI391" s="49" t="str">
        <f t="shared" si="83"/>
        <v/>
      </c>
      <c r="AJ391" t="str">
        <f t="shared" si="81"/>
        <v/>
      </c>
      <c r="AK391" s="97">
        <f t="shared" si="79"/>
        <v>0</v>
      </c>
      <c r="AM391" s="98">
        <f t="shared" si="84"/>
        <v>4703451</v>
      </c>
      <c r="AO391" s="100" t="str">
        <f t="shared" si="85"/>
        <v/>
      </c>
      <c r="AP391" s="100" t="str">
        <f>IF(AO391=1,COUNTIF($AO$6:AO391,"=1"),"")</f>
        <v/>
      </c>
      <c r="AQ391" s="101" t="str">
        <f t="shared" si="86"/>
        <v/>
      </c>
    </row>
    <row r="392" spans="27:43" x14ac:dyDescent="0.2">
      <c r="AA392" s="49">
        <v>387</v>
      </c>
      <c r="AC392" s="49"/>
      <c r="AD392" t="str">
        <f>IF(AC392&lt;&gt;"",VLOOKUP(AC392,$P$5:W$120,8,0),"")</f>
        <v/>
      </c>
      <c r="AF392" s="49" t="str">
        <f t="shared" si="82"/>
        <v/>
      </c>
      <c r="AG392" t="str">
        <f t="shared" si="80"/>
        <v/>
      </c>
      <c r="AH392" s="85"/>
      <c r="AI392" s="49" t="str">
        <f t="shared" si="83"/>
        <v/>
      </c>
      <c r="AJ392" t="str">
        <f t="shared" si="81"/>
        <v/>
      </c>
      <c r="AK392" s="97">
        <f t="shared" si="79"/>
        <v>0</v>
      </c>
      <c r="AM392" s="98">
        <f t="shared" si="84"/>
        <v>4703451</v>
      </c>
      <c r="AO392" s="100" t="str">
        <f t="shared" si="85"/>
        <v/>
      </c>
      <c r="AP392" s="100" t="str">
        <f>IF(AO392=1,COUNTIF($AO$6:AO392,"=1"),"")</f>
        <v/>
      </c>
      <c r="AQ392" s="101" t="str">
        <f t="shared" si="86"/>
        <v/>
      </c>
    </row>
    <row r="393" spans="27:43" x14ac:dyDescent="0.2">
      <c r="AA393" s="49">
        <v>388</v>
      </c>
      <c r="AC393" s="49"/>
      <c r="AD393" t="str">
        <f>IF(AC393&lt;&gt;"",VLOOKUP(AC393,$P$5:W$120,8,0),"")</f>
        <v/>
      </c>
      <c r="AF393" s="49" t="str">
        <f t="shared" si="82"/>
        <v/>
      </c>
      <c r="AG393" t="str">
        <f t="shared" si="80"/>
        <v/>
      </c>
      <c r="AH393" s="85"/>
      <c r="AI393" s="49" t="str">
        <f t="shared" si="83"/>
        <v/>
      </c>
      <c r="AJ393" t="str">
        <f t="shared" si="81"/>
        <v/>
      </c>
      <c r="AK393" s="97">
        <f t="shared" si="79"/>
        <v>0</v>
      </c>
      <c r="AM393" s="98">
        <f t="shared" si="84"/>
        <v>4703451</v>
      </c>
      <c r="AO393" s="100" t="str">
        <f t="shared" si="85"/>
        <v/>
      </c>
      <c r="AP393" s="100" t="str">
        <f>IF(AO393=1,COUNTIF($AO$6:AO393,"=1"),"")</f>
        <v/>
      </c>
      <c r="AQ393" s="101" t="str">
        <f t="shared" si="86"/>
        <v/>
      </c>
    </row>
    <row r="394" spans="27:43" x14ac:dyDescent="0.2">
      <c r="AA394" s="49">
        <v>389</v>
      </c>
      <c r="AC394" s="49"/>
      <c r="AD394" t="str">
        <f>IF(AC394&lt;&gt;"",VLOOKUP(AC394,$P$5:W$120,8,0),"")</f>
        <v/>
      </c>
      <c r="AF394" s="49" t="str">
        <f t="shared" si="82"/>
        <v/>
      </c>
      <c r="AG394" t="str">
        <f t="shared" si="80"/>
        <v/>
      </c>
      <c r="AH394" s="85"/>
      <c r="AI394" s="49" t="str">
        <f t="shared" si="83"/>
        <v/>
      </c>
      <c r="AJ394" t="str">
        <f t="shared" si="81"/>
        <v/>
      </c>
      <c r="AK394" s="97">
        <f t="shared" si="79"/>
        <v>0</v>
      </c>
      <c r="AM394" s="98">
        <f t="shared" si="84"/>
        <v>4703451</v>
      </c>
      <c r="AO394" s="100" t="str">
        <f t="shared" si="85"/>
        <v/>
      </c>
      <c r="AP394" s="100" t="str">
        <f>IF(AO394=1,COUNTIF($AO$6:AO394,"=1"),"")</f>
        <v/>
      </c>
      <c r="AQ394" s="101" t="str">
        <f t="shared" si="86"/>
        <v/>
      </c>
    </row>
    <row r="395" spans="27:43" x14ac:dyDescent="0.2">
      <c r="AA395" s="49">
        <v>390</v>
      </c>
      <c r="AC395" s="49"/>
      <c r="AD395" t="str">
        <f>IF(AC395&lt;&gt;"",VLOOKUP(AC395,$P$5:W$120,8,0),"")</f>
        <v/>
      </c>
      <c r="AF395" s="49" t="str">
        <f t="shared" si="82"/>
        <v/>
      </c>
      <c r="AG395" t="str">
        <f t="shared" si="80"/>
        <v/>
      </c>
      <c r="AH395" s="85"/>
      <c r="AI395" s="49" t="str">
        <f t="shared" si="83"/>
        <v/>
      </c>
      <c r="AJ395" t="str">
        <f t="shared" si="81"/>
        <v/>
      </c>
      <c r="AK395" s="97">
        <f t="shared" si="79"/>
        <v>0</v>
      </c>
      <c r="AM395" s="98">
        <f t="shared" si="84"/>
        <v>4703451</v>
      </c>
      <c r="AO395" s="100" t="str">
        <f t="shared" si="85"/>
        <v/>
      </c>
      <c r="AP395" s="100" t="str">
        <f>IF(AO395=1,COUNTIF($AO$6:AO395,"=1"),"")</f>
        <v/>
      </c>
      <c r="AQ395" s="101" t="str">
        <f t="shared" si="86"/>
        <v/>
      </c>
    </row>
    <row r="396" spans="27:43" x14ac:dyDescent="0.2">
      <c r="AA396" s="49">
        <v>391</v>
      </c>
      <c r="AC396" s="49"/>
      <c r="AD396" t="str">
        <f>IF(AC396&lt;&gt;"",VLOOKUP(AC396,$P$5:W$120,8,0),"")</f>
        <v/>
      </c>
      <c r="AF396" s="49" t="str">
        <f t="shared" si="82"/>
        <v/>
      </c>
      <c r="AG396" t="str">
        <f t="shared" si="80"/>
        <v/>
      </c>
      <c r="AH396" s="85"/>
      <c r="AI396" s="49" t="str">
        <f t="shared" si="83"/>
        <v/>
      </c>
      <c r="AJ396" t="str">
        <f t="shared" si="81"/>
        <v/>
      </c>
      <c r="AK396" s="97">
        <f t="shared" si="79"/>
        <v>0</v>
      </c>
      <c r="AM396" s="98">
        <f t="shared" si="84"/>
        <v>4703451</v>
      </c>
      <c r="AO396" s="100" t="str">
        <f t="shared" si="85"/>
        <v/>
      </c>
      <c r="AP396" s="100" t="str">
        <f>IF(AO396=1,COUNTIF($AO$6:AO396,"=1"),"")</f>
        <v/>
      </c>
      <c r="AQ396" s="101" t="str">
        <f t="shared" si="86"/>
        <v/>
      </c>
    </row>
    <row r="397" spans="27:43" x14ac:dyDescent="0.2">
      <c r="AA397" s="49">
        <v>392</v>
      </c>
      <c r="AC397" s="49"/>
      <c r="AD397" t="str">
        <f>IF(AC397&lt;&gt;"",VLOOKUP(AC397,$P$5:W$120,8,0),"")</f>
        <v/>
      </c>
      <c r="AF397" s="49" t="str">
        <f t="shared" si="82"/>
        <v/>
      </c>
      <c r="AG397" t="str">
        <f t="shared" si="80"/>
        <v/>
      </c>
      <c r="AH397" s="85"/>
      <c r="AI397" s="49" t="str">
        <f t="shared" si="83"/>
        <v/>
      </c>
      <c r="AJ397" t="str">
        <f t="shared" si="81"/>
        <v/>
      </c>
      <c r="AK397" s="97">
        <f t="shared" si="79"/>
        <v>0</v>
      </c>
      <c r="AM397" s="98">
        <f t="shared" si="84"/>
        <v>4703451</v>
      </c>
      <c r="AO397" s="100" t="str">
        <f t="shared" si="85"/>
        <v/>
      </c>
      <c r="AP397" s="100" t="str">
        <f>IF(AO397=1,COUNTIF($AO$6:AO397,"=1"),"")</f>
        <v/>
      </c>
      <c r="AQ397" s="101" t="str">
        <f t="shared" si="86"/>
        <v/>
      </c>
    </row>
    <row r="398" spans="27:43" x14ac:dyDescent="0.2">
      <c r="AA398" s="49">
        <v>393</v>
      </c>
      <c r="AC398" s="49"/>
      <c r="AD398" t="str">
        <f>IF(AC398&lt;&gt;"",VLOOKUP(AC398,$P$5:W$120,8,0),"")</f>
        <v/>
      </c>
      <c r="AF398" s="49" t="str">
        <f t="shared" si="82"/>
        <v/>
      </c>
      <c r="AG398" t="str">
        <f t="shared" si="80"/>
        <v/>
      </c>
      <c r="AH398" s="85"/>
      <c r="AI398" s="49" t="str">
        <f t="shared" si="83"/>
        <v/>
      </c>
      <c r="AJ398" t="str">
        <f t="shared" si="81"/>
        <v/>
      </c>
      <c r="AK398" s="97">
        <f t="shared" si="79"/>
        <v>0</v>
      </c>
      <c r="AM398" s="98">
        <f t="shared" si="84"/>
        <v>4703451</v>
      </c>
      <c r="AO398" s="100" t="str">
        <f t="shared" si="85"/>
        <v/>
      </c>
      <c r="AP398" s="100" t="str">
        <f>IF(AO398=1,COUNTIF($AO$6:AO398,"=1"),"")</f>
        <v/>
      </c>
      <c r="AQ398" s="101" t="str">
        <f t="shared" si="86"/>
        <v/>
      </c>
    </row>
    <row r="399" spans="27:43" x14ac:dyDescent="0.2">
      <c r="AA399" s="49">
        <v>394</v>
      </c>
      <c r="AC399" s="49"/>
      <c r="AD399" t="str">
        <f>IF(AC399&lt;&gt;"",VLOOKUP(AC399,$P$5:W$120,8,0),"")</f>
        <v/>
      </c>
      <c r="AF399" s="49" t="str">
        <f t="shared" si="82"/>
        <v/>
      </c>
      <c r="AG399" t="str">
        <f t="shared" si="80"/>
        <v/>
      </c>
      <c r="AH399" s="85"/>
      <c r="AI399" s="49" t="str">
        <f t="shared" si="83"/>
        <v/>
      </c>
      <c r="AJ399" t="str">
        <f t="shared" si="81"/>
        <v/>
      </c>
      <c r="AK399" s="97">
        <f t="shared" si="79"/>
        <v>0</v>
      </c>
      <c r="AM399" s="98">
        <f t="shared" si="84"/>
        <v>4703451</v>
      </c>
      <c r="AO399" s="100" t="str">
        <f t="shared" si="85"/>
        <v/>
      </c>
      <c r="AP399" s="100" t="str">
        <f>IF(AO399=1,COUNTIF($AO$6:AO399,"=1"),"")</f>
        <v/>
      </c>
      <c r="AQ399" s="101" t="str">
        <f t="shared" si="86"/>
        <v/>
      </c>
    </row>
    <row r="400" spans="27:43" x14ac:dyDescent="0.2">
      <c r="AA400" s="49">
        <v>395</v>
      </c>
      <c r="AC400" s="49"/>
      <c r="AD400" t="str">
        <f>IF(AC400&lt;&gt;"",VLOOKUP(AC400,$P$5:W$120,8,0),"")</f>
        <v/>
      </c>
      <c r="AF400" s="49" t="str">
        <f t="shared" si="82"/>
        <v/>
      </c>
      <c r="AG400" t="str">
        <f t="shared" si="80"/>
        <v/>
      </c>
      <c r="AH400" s="85"/>
      <c r="AI400" s="49" t="str">
        <f t="shared" si="83"/>
        <v/>
      </c>
      <c r="AJ400" t="str">
        <f t="shared" si="81"/>
        <v/>
      </c>
      <c r="AK400" s="97">
        <f t="shared" si="79"/>
        <v>0</v>
      </c>
      <c r="AM400" s="98">
        <f t="shared" si="84"/>
        <v>4703451</v>
      </c>
      <c r="AO400" s="100" t="str">
        <f t="shared" si="85"/>
        <v/>
      </c>
      <c r="AP400" s="100" t="str">
        <f>IF(AO400=1,COUNTIF($AO$6:AO400,"=1"),"")</f>
        <v/>
      </c>
      <c r="AQ400" s="101" t="str">
        <f t="shared" si="86"/>
        <v/>
      </c>
    </row>
    <row r="401" spans="27:43" x14ac:dyDescent="0.2">
      <c r="AA401" s="49">
        <v>396</v>
      </c>
      <c r="AC401" s="49"/>
      <c r="AD401" t="str">
        <f>IF(AC401&lt;&gt;"",VLOOKUP(AC401,$P$5:W$120,8,0),"")</f>
        <v/>
      </c>
      <c r="AF401" s="49" t="str">
        <f t="shared" si="82"/>
        <v/>
      </c>
      <c r="AG401" t="str">
        <f t="shared" si="80"/>
        <v/>
      </c>
      <c r="AH401" s="85"/>
      <c r="AI401" s="49" t="str">
        <f t="shared" si="83"/>
        <v/>
      </c>
      <c r="AJ401" t="str">
        <f t="shared" si="81"/>
        <v/>
      </c>
      <c r="AK401" s="97">
        <f t="shared" si="79"/>
        <v>0</v>
      </c>
      <c r="AM401" s="98">
        <f t="shared" si="84"/>
        <v>4703451</v>
      </c>
      <c r="AO401" s="100" t="str">
        <f t="shared" si="85"/>
        <v/>
      </c>
      <c r="AP401" s="100" t="str">
        <f>IF(AO401=1,COUNTIF($AO$6:AO401,"=1"),"")</f>
        <v/>
      </c>
      <c r="AQ401" s="101" t="str">
        <f t="shared" si="86"/>
        <v/>
      </c>
    </row>
    <row r="402" spans="27:43" x14ac:dyDescent="0.2">
      <c r="AA402" s="49">
        <v>397</v>
      </c>
      <c r="AC402" s="49"/>
      <c r="AD402" t="str">
        <f>IF(AC402&lt;&gt;"",VLOOKUP(AC402,$P$5:W$120,8,0),"")</f>
        <v/>
      </c>
      <c r="AF402" s="49" t="str">
        <f t="shared" si="82"/>
        <v/>
      </c>
      <c r="AG402" t="str">
        <f t="shared" si="80"/>
        <v/>
      </c>
      <c r="AH402" s="85"/>
      <c r="AI402" s="49" t="str">
        <f t="shared" si="83"/>
        <v/>
      </c>
      <c r="AJ402" t="str">
        <f t="shared" si="81"/>
        <v/>
      </c>
      <c r="AK402" s="97">
        <f t="shared" si="79"/>
        <v>0</v>
      </c>
      <c r="AM402" s="98">
        <f t="shared" si="84"/>
        <v>4703451</v>
      </c>
      <c r="AO402" s="100" t="str">
        <f t="shared" si="85"/>
        <v/>
      </c>
      <c r="AP402" s="100" t="str">
        <f>IF(AO402=1,COUNTIF($AO$6:AO402,"=1"),"")</f>
        <v/>
      </c>
      <c r="AQ402" s="101" t="str">
        <f t="shared" si="86"/>
        <v/>
      </c>
    </row>
    <row r="403" spans="27:43" x14ac:dyDescent="0.2">
      <c r="AA403" s="49">
        <v>398</v>
      </c>
      <c r="AC403" s="49"/>
      <c r="AD403" t="str">
        <f>IF(AC403&lt;&gt;"",VLOOKUP(AC403,$P$5:W$120,8,0),"")</f>
        <v/>
      </c>
      <c r="AF403" s="49" t="str">
        <f t="shared" si="82"/>
        <v/>
      </c>
      <c r="AG403" t="str">
        <f t="shared" si="80"/>
        <v/>
      </c>
      <c r="AH403" s="85"/>
      <c r="AI403" s="49" t="str">
        <f t="shared" si="83"/>
        <v/>
      </c>
      <c r="AJ403" t="str">
        <f t="shared" si="81"/>
        <v/>
      </c>
      <c r="AK403" s="97">
        <f t="shared" si="79"/>
        <v>0</v>
      </c>
      <c r="AM403" s="98">
        <f t="shared" si="84"/>
        <v>4703451</v>
      </c>
      <c r="AO403" s="100" t="str">
        <f t="shared" si="85"/>
        <v/>
      </c>
      <c r="AP403" s="100" t="str">
        <f>IF(AO403=1,COUNTIF($AO$6:AO403,"=1"),"")</f>
        <v/>
      </c>
      <c r="AQ403" s="101" t="str">
        <f t="shared" si="86"/>
        <v/>
      </c>
    </row>
    <row r="404" spans="27:43" x14ac:dyDescent="0.2">
      <c r="AA404" s="49">
        <v>399</v>
      </c>
      <c r="AC404" s="49"/>
      <c r="AD404" t="str">
        <f>IF(AC404&lt;&gt;"",VLOOKUP(AC404,$P$5:W$120,8,0),"")</f>
        <v/>
      </c>
      <c r="AF404" s="49" t="str">
        <f t="shared" si="82"/>
        <v/>
      </c>
      <c r="AG404" t="str">
        <f t="shared" si="80"/>
        <v/>
      </c>
      <c r="AH404" s="85"/>
      <c r="AI404" s="49" t="str">
        <f t="shared" si="83"/>
        <v/>
      </c>
      <c r="AJ404" t="str">
        <f t="shared" si="81"/>
        <v/>
      </c>
      <c r="AK404" s="97">
        <f t="shared" si="79"/>
        <v>0</v>
      </c>
      <c r="AM404" s="98">
        <f t="shared" si="84"/>
        <v>4703451</v>
      </c>
      <c r="AO404" s="100" t="str">
        <f t="shared" si="85"/>
        <v/>
      </c>
      <c r="AP404" s="100" t="str">
        <f>IF(AO404=1,COUNTIF($AO$6:AO404,"=1"),"")</f>
        <v/>
      </c>
      <c r="AQ404" s="101" t="str">
        <f t="shared" si="86"/>
        <v/>
      </c>
    </row>
    <row r="405" spans="27:43" x14ac:dyDescent="0.2">
      <c r="AA405" s="49">
        <v>400</v>
      </c>
      <c r="AC405" s="49"/>
      <c r="AD405" t="str">
        <f>IF(AC405&lt;&gt;"",VLOOKUP(AC405,$P$5:W$120,8,0),"")</f>
        <v/>
      </c>
      <c r="AF405" s="49" t="str">
        <f t="shared" si="82"/>
        <v/>
      </c>
      <c r="AG405" t="str">
        <f t="shared" si="80"/>
        <v/>
      </c>
      <c r="AH405" s="85"/>
      <c r="AI405" s="49" t="str">
        <f t="shared" si="83"/>
        <v/>
      </c>
      <c r="AJ405" t="str">
        <f t="shared" si="81"/>
        <v/>
      </c>
      <c r="AK405" s="97">
        <f t="shared" si="79"/>
        <v>0</v>
      </c>
      <c r="AM405" s="98">
        <f t="shared" si="84"/>
        <v>4703451</v>
      </c>
      <c r="AO405" s="100" t="str">
        <f t="shared" si="85"/>
        <v/>
      </c>
      <c r="AP405" s="100" t="str">
        <f>IF(AO405=1,COUNTIF($AO$6:AO405,"=1"),"")</f>
        <v/>
      </c>
      <c r="AQ405" s="101" t="str">
        <f t="shared" si="86"/>
        <v/>
      </c>
    </row>
    <row r="406" spans="27:43" x14ac:dyDescent="0.2">
      <c r="AA406" s="49">
        <v>401</v>
      </c>
      <c r="AC406" s="49"/>
      <c r="AD406" t="str">
        <f>IF(AC406&lt;&gt;"",VLOOKUP(AC406,$P$5:W$120,8,0),"")</f>
        <v/>
      </c>
      <c r="AF406" s="49" t="str">
        <f t="shared" si="82"/>
        <v/>
      </c>
      <c r="AG406" t="str">
        <f t="shared" si="80"/>
        <v/>
      </c>
      <c r="AH406" s="85"/>
      <c r="AI406" s="49" t="str">
        <f t="shared" si="83"/>
        <v/>
      </c>
      <c r="AJ406" t="str">
        <f t="shared" si="81"/>
        <v/>
      </c>
      <c r="AK406" s="97">
        <f t="shared" si="79"/>
        <v>0</v>
      </c>
      <c r="AM406" s="98">
        <f t="shared" si="84"/>
        <v>4703451</v>
      </c>
      <c r="AO406" s="100" t="str">
        <f t="shared" si="85"/>
        <v/>
      </c>
      <c r="AP406" s="100" t="str">
        <f>IF(AO406=1,COUNTIF($AO$6:AO406,"=1"),"")</f>
        <v/>
      </c>
      <c r="AQ406" s="101" t="str">
        <f t="shared" si="86"/>
        <v/>
      </c>
    </row>
    <row r="407" spans="27:43" x14ac:dyDescent="0.2">
      <c r="AA407" s="49">
        <v>402</v>
      </c>
      <c r="AC407" s="49"/>
      <c r="AD407" t="str">
        <f>IF(AC407&lt;&gt;"",VLOOKUP(AC407,$P$5:W$120,8,0),"")</f>
        <v/>
      </c>
      <c r="AF407" s="49" t="str">
        <f t="shared" si="82"/>
        <v/>
      </c>
      <c r="AG407" t="str">
        <f t="shared" si="80"/>
        <v/>
      </c>
      <c r="AH407" s="85"/>
      <c r="AI407" s="49" t="str">
        <f t="shared" si="83"/>
        <v/>
      </c>
      <c r="AJ407" t="str">
        <f t="shared" si="81"/>
        <v/>
      </c>
      <c r="AK407" s="97">
        <f t="shared" si="79"/>
        <v>0</v>
      </c>
      <c r="AM407" s="98">
        <f t="shared" si="84"/>
        <v>4703451</v>
      </c>
      <c r="AO407" s="100" t="str">
        <f t="shared" si="85"/>
        <v/>
      </c>
      <c r="AP407" s="100" t="str">
        <f>IF(AO407=1,COUNTIF($AO$6:AO407,"=1"),"")</f>
        <v/>
      </c>
      <c r="AQ407" s="101" t="str">
        <f t="shared" si="86"/>
        <v/>
      </c>
    </row>
    <row r="408" spans="27:43" x14ac:dyDescent="0.2">
      <c r="AA408" s="49">
        <v>403</v>
      </c>
      <c r="AC408" s="49"/>
      <c r="AD408" t="str">
        <f>IF(AC408&lt;&gt;"",VLOOKUP(AC408,$P$5:W$120,8,0),"")</f>
        <v/>
      </c>
      <c r="AF408" s="49" t="str">
        <f t="shared" si="82"/>
        <v/>
      </c>
      <c r="AG408" t="str">
        <f t="shared" si="80"/>
        <v/>
      </c>
      <c r="AH408" s="85"/>
      <c r="AI408" s="49" t="str">
        <f t="shared" si="83"/>
        <v/>
      </c>
      <c r="AJ408" t="str">
        <f t="shared" si="81"/>
        <v/>
      </c>
      <c r="AK408" s="97">
        <f t="shared" si="79"/>
        <v>0</v>
      </c>
      <c r="AM408" s="98">
        <f t="shared" si="84"/>
        <v>4703451</v>
      </c>
      <c r="AO408" s="100" t="str">
        <f t="shared" si="85"/>
        <v/>
      </c>
      <c r="AP408" s="100" t="str">
        <f>IF(AO408=1,COUNTIF($AO$6:AO408,"=1"),"")</f>
        <v/>
      </c>
      <c r="AQ408" s="101" t="str">
        <f t="shared" si="86"/>
        <v/>
      </c>
    </row>
    <row r="409" spans="27:43" x14ac:dyDescent="0.2">
      <c r="AA409" s="49">
        <v>404</v>
      </c>
      <c r="AC409" s="49"/>
      <c r="AD409" t="str">
        <f>IF(AC409&lt;&gt;"",VLOOKUP(AC409,$P$5:W$120,8,0),"")</f>
        <v/>
      </c>
      <c r="AF409" s="49" t="str">
        <f t="shared" si="82"/>
        <v/>
      </c>
      <c r="AG409" t="str">
        <f t="shared" si="80"/>
        <v/>
      </c>
      <c r="AH409" s="85"/>
      <c r="AI409" s="49" t="str">
        <f t="shared" si="83"/>
        <v/>
      </c>
      <c r="AJ409" t="str">
        <f t="shared" si="81"/>
        <v/>
      </c>
      <c r="AK409" s="97">
        <f t="shared" si="79"/>
        <v>0</v>
      </c>
      <c r="AM409" s="98">
        <f t="shared" si="84"/>
        <v>4703451</v>
      </c>
      <c r="AO409" s="100" t="str">
        <f t="shared" si="85"/>
        <v/>
      </c>
      <c r="AP409" s="100" t="str">
        <f>IF(AO409=1,COUNTIF($AO$6:AO409,"=1"),"")</f>
        <v/>
      </c>
      <c r="AQ409" s="101" t="str">
        <f t="shared" si="86"/>
        <v/>
      </c>
    </row>
    <row r="410" spans="27:43" x14ac:dyDescent="0.2">
      <c r="AA410" s="49">
        <v>405</v>
      </c>
      <c r="AC410" s="49"/>
      <c r="AD410" t="str">
        <f>IF(AC410&lt;&gt;"",VLOOKUP(AC410,$P$5:W$120,8,0),"")</f>
        <v/>
      </c>
      <c r="AF410" s="49" t="str">
        <f t="shared" si="82"/>
        <v/>
      </c>
      <c r="AG410" t="str">
        <f t="shared" si="80"/>
        <v/>
      </c>
      <c r="AH410" s="85"/>
      <c r="AI410" s="49" t="str">
        <f t="shared" si="83"/>
        <v/>
      </c>
      <c r="AJ410" t="str">
        <f t="shared" si="81"/>
        <v/>
      </c>
      <c r="AK410" s="97">
        <f t="shared" si="79"/>
        <v>0</v>
      </c>
      <c r="AM410" s="98">
        <f t="shared" si="84"/>
        <v>4703451</v>
      </c>
      <c r="AO410" s="100" t="str">
        <f t="shared" si="85"/>
        <v/>
      </c>
      <c r="AP410" s="100" t="str">
        <f>IF(AO410=1,COUNTIF($AO$6:AO410,"=1"),"")</f>
        <v/>
      </c>
      <c r="AQ410" s="101" t="str">
        <f t="shared" si="86"/>
        <v/>
      </c>
    </row>
    <row r="411" spans="27:43" x14ac:dyDescent="0.2">
      <c r="AA411" s="49">
        <v>406</v>
      </c>
      <c r="AC411" s="49"/>
      <c r="AD411" t="str">
        <f>IF(AC411&lt;&gt;"",VLOOKUP(AC411,$P$5:W$120,8,0),"")</f>
        <v/>
      </c>
      <c r="AF411" s="49" t="str">
        <f t="shared" si="82"/>
        <v/>
      </c>
      <c r="AG411" t="str">
        <f t="shared" si="80"/>
        <v/>
      </c>
      <c r="AH411" s="85"/>
      <c r="AI411" s="49" t="str">
        <f t="shared" si="83"/>
        <v/>
      </c>
      <c r="AJ411" t="str">
        <f t="shared" si="81"/>
        <v/>
      </c>
      <c r="AK411" s="97">
        <f t="shared" ref="AK411:AK474" si="87">AH411</f>
        <v>0</v>
      </c>
      <c r="AM411" s="98">
        <f t="shared" si="84"/>
        <v>4703451</v>
      </c>
      <c r="AO411" s="100" t="str">
        <f t="shared" si="85"/>
        <v/>
      </c>
      <c r="AP411" s="100" t="str">
        <f>IF(AO411=1,COUNTIF($AO$6:AO411,"=1"),"")</f>
        <v/>
      </c>
      <c r="AQ411" s="101" t="str">
        <f t="shared" si="86"/>
        <v/>
      </c>
    </row>
    <row r="412" spans="27:43" x14ac:dyDescent="0.2">
      <c r="AA412" s="49">
        <v>407</v>
      </c>
      <c r="AC412" s="49"/>
      <c r="AD412" t="str">
        <f>IF(AC412&lt;&gt;"",VLOOKUP(AC412,$P$5:W$120,8,0),"")</f>
        <v/>
      </c>
      <c r="AF412" s="49" t="str">
        <f t="shared" si="82"/>
        <v/>
      </c>
      <c r="AG412" t="str">
        <f t="shared" si="80"/>
        <v/>
      </c>
      <c r="AH412" s="85"/>
      <c r="AI412" s="49" t="str">
        <f t="shared" si="83"/>
        <v/>
      </c>
      <c r="AJ412" t="str">
        <f t="shared" si="81"/>
        <v/>
      </c>
      <c r="AK412" s="97">
        <f t="shared" si="87"/>
        <v>0</v>
      </c>
      <c r="AM412" s="98">
        <f t="shared" si="84"/>
        <v>4703451</v>
      </c>
      <c r="AO412" s="100" t="str">
        <f t="shared" si="85"/>
        <v/>
      </c>
      <c r="AP412" s="100" t="str">
        <f>IF(AO412=1,COUNTIF($AO$6:AO412,"=1"),"")</f>
        <v/>
      </c>
      <c r="AQ412" s="101" t="str">
        <f t="shared" si="86"/>
        <v/>
      </c>
    </row>
    <row r="413" spans="27:43" x14ac:dyDescent="0.2">
      <c r="AA413" s="49">
        <v>408</v>
      </c>
      <c r="AC413" s="49"/>
      <c r="AD413" t="str">
        <f>IF(AC413&lt;&gt;"",VLOOKUP(AC413,$P$5:W$120,8,0),"")</f>
        <v/>
      </c>
      <c r="AF413" s="49" t="str">
        <f t="shared" si="82"/>
        <v/>
      </c>
      <c r="AG413" t="str">
        <f t="shared" si="80"/>
        <v/>
      </c>
      <c r="AH413" s="85"/>
      <c r="AI413" s="49" t="str">
        <f t="shared" si="83"/>
        <v/>
      </c>
      <c r="AJ413" t="str">
        <f t="shared" si="81"/>
        <v/>
      </c>
      <c r="AK413" s="97">
        <f t="shared" si="87"/>
        <v>0</v>
      </c>
      <c r="AM413" s="98">
        <f t="shared" si="84"/>
        <v>4703451</v>
      </c>
      <c r="AO413" s="100" t="str">
        <f t="shared" si="85"/>
        <v/>
      </c>
      <c r="AP413" s="100" t="str">
        <f>IF(AO413=1,COUNTIF($AO$6:AO413,"=1"),"")</f>
        <v/>
      </c>
      <c r="AQ413" s="101" t="str">
        <f t="shared" si="86"/>
        <v/>
      </c>
    </row>
    <row r="414" spans="27:43" x14ac:dyDescent="0.2">
      <c r="AA414" s="49">
        <v>409</v>
      </c>
      <c r="AC414" s="49"/>
      <c r="AD414" t="str">
        <f>IF(AC414&lt;&gt;"",VLOOKUP(AC414,$P$5:W$120,8,0),"")</f>
        <v/>
      </c>
      <c r="AF414" s="49" t="str">
        <f t="shared" si="82"/>
        <v/>
      </c>
      <c r="AG414" t="str">
        <f t="shared" si="80"/>
        <v/>
      </c>
      <c r="AH414" s="85"/>
      <c r="AI414" s="49" t="str">
        <f t="shared" si="83"/>
        <v/>
      </c>
      <c r="AJ414" t="str">
        <f t="shared" si="81"/>
        <v/>
      </c>
      <c r="AK414" s="97">
        <f t="shared" si="87"/>
        <v>0</v>
      </c>
      <c r="AM414" s="98">
        <f t="shared" si="84"/>
        <v>4703451</v>
      </c>
      <c r="AO414" s="100" t="str">
        <f t="shared" si="85"/>
        <v/>
      </c>
      <c r="AP414" s="100" t="str">
        <f>IF(AO414=1,COUNTIF($AO$6:AO414,"=1"),"")</f>
        <v/>
      </c>
      <c r="AQ414" s="101" t="str">
        <f t="shared" si="86"/>
        <v/>
      </c>
    </row>
    <row r="415" spans="27:43" x14ac:dyDescent="0.2">
      <c r="AA415" s="49">
        <v>410</v>
      </c>
      <c r="AC415" s="49"/>
      <c r="AD415" t="str">
        <f>IF(AC415&lt;&gt;"",VLOOKUP(AC415,$P$5:W$120,8,0),"")</f>
        <v/>
      </c>
      <c r="AF415" s="49" t="str">
        <f t="shared" si="82"/>
        <v/>
      </c>
      <c r="AG415" t="str">
        <f t="shared" si="80"/>
        <v/>
      </c>
      <c r="AH415" s="85"/>
      <c r="AI415" s="49" t="str">
        <f t="shared" si="83"/>
        <v/>
      </c>
      <c r="AJ415" t="str">
        <f t="shared" si="81"/>
        <v/>
      </c>
      <c r="AK415" s="97">
        <f t="shared" si="87"/>
        <v>0</v>
      </c>
      <c r="AM415" s="98">
        <f t="shared" si="84"/>
        <v>4703451</v>
      </c>
      <c r="AO415" s="100" t="str">
        <f t="shared" si="85"/>
        <v/>
      </c>
      <c r="AP415" s="100" t="str">
        <f>IF(AO415=1,COUNTIF($AO$6:AO415,"=1"),"")</f>
        <v/>
      </c>
      <c r="AQ415" s="101" t="str">
        <f t="shared" si="86"/>
        <v/>
      </c>
    </row>
    <row r="416" spans="27:43" x14ac:dyDescent="0.2">
      <c r="AA416" s="49">
        <v>411</v>
      </c>
      <c r="AC416" s="49"/>
      <c r="AD416" t="str">
        <f>IF(AC416&lt;&gt;"",VLOOKUP(AC416,$P$5:W$120,8,0),"")</f>
        <v/>
      </c>
      <c r="AF416" s="49" t="str">
        <f t="shared" si="82"/>
        <v/>
      </c>
      <c r="AG416" t="str">
        <f t="shared" si="80"/>
        <v/>
      </c>
      <c r="AH416" s="85"/>
      <c r="AI416" s="49" t="str">
        <f t="shared" si="83"/>
        <v/>
      </c>
      <c r="AJ416" t="str">
        <f t="shared" si="81"/>
        <v/>
      </c>
      <c r="AK416" s="97">
        <f t="shared" si="87"/>
        <v>0</v>
      </c>
      <c r="AM416" s="98">
        <f t="shared" si="84"/>
        <v>4703451</v>
      </c>
      <c r="AO416" s="100" t="str">
        <f t="shared" si="85"/>
        <v/>
      </c>
      <c r="AP416" s="100" t="str">
        <f>IF(AO416=1,COUNTIF($AO$6:AO416,"=1"),"")</f>
        <v/>
      </c>
      <c r="AQ416" s="101" t="str">
        <f t="shared" si="86"/>
        <v/>
      </c>
    </row>
    <row r="417" spans="27:43" x14ac:dyDescent="0.2">
      <c r="AA417" s="49">
        <v>412</v>
      </c>
      <c r="AC417" s="49"/>
      <c r="AD417" t="str">
        <f>IF(AC417&lt;&gt;"",VLOOKUP(AC417,$P$5:W$120,8,0),"")</f>
        <v/>
      </c>
      <c r="AF417" s="49" t="str">
        <f t="shared" si="82"/>
        <v/>
      </c>
      <c r="AG417" t="str">
        <f t="shared" si="80"/>
        <v/>
      </c>
      <c r="AH417" s="85"/>
      <c r="AI417" s="49" t="str">
        <f t="shared" si="83"/>
        <v/>
      </c>
      <c r="AJ417" t="str">
        <f t="shared" si="81"/>
        <v/>
      </c>
      <c r="AK417" s="97">
        <f t="shared" si="87"/>
        <v>0</v>
      </c>
      <c r="AM417" s="98">
        <f t="shared" si="84"/>
        <v>4703451</v>
      </c>
      <c r="AO417" s="100" t="str">
        <f t="shared" si="85"/>
        <v/>
      </c>
      <c r="AP417" s="100" t="str">
        <f>IF(AO417=1,COUNTIF($AO$6:AO417,"=1"),"")</f>
        <v/>
      </c>
      <c r="AQ417" s="101" t="str">
        <f t="shared" si="86"/>
        <v/>
      </c>
    </row>
    <row r="418" spans="27:43" x14ac:dyDescent="0.2">
      <c r="AA418" s="49">
        <v>413</v>
      </c>
      <c r="AC418" s="49"/>
      <c r="AD418" t="str">
        <f>IF(AC418&lt;&gt;"",VLOOKUP(AC418,$P$5:W$120,8,0),"")</f>
        <v/>
      </c>
      <c r="AF418" s="49" t="str">
        <f t="shared" si="82"/>
        <v/>
      </c>
      <c r="AG418" t="str">
        <f t="shared" si="80"/>
        <v/>
      </c>
      <c r="AH418" s="85"/>
      <c r="AI418" s="49" t="str">
        <f t="shared" si="83"/>
        <v/>
      </c>
      <c r="AJ418" t="str">
        <f t="shared" si="81"/>
        <v/>
      </c>
      <c r="AK418" s="97">
        <f t="shared" si="87"/>
        <v>0</v>
      </c>
      <c r="AM418" s="98">
        <f t="shared" si="84"/>
        <v>4703451</v>
      </c>
      <c r="AO418" s="100" t="str">
        <f t="shared" si="85"/>
        <v/>
      </c>
      <c r="AP418" s="100" t="str">
        <f>IF(AO418=1,COUNTIF($AO$6:AO418,"=1"),"")</f>
        <v/>
      </c>
      <c r="AQ418" s="101" t="str">
        <f t="shared" si="86"/>
        <v/>
      </c>
    </row>
    <row r="419" spans="27:43" x14ac:dyDescent="0.2">
      <c r="AA419" s="49">
        <v>414</v>
      </c>
      <c r="AC419" s="49"/>
      <c r="AD419" t="str">
        <f>IF(AC419&lt;&gt;"",VLOOKUP(AC419,$P$5:W$120,8,0),"")</f>
        <v/>
      </c>
      <c r="AF419" s="49" t="str">
        <f t="shared" si="82"/>
        <v/>
      </c>
      <c r="AG419" t="str">
        <f t="shared" si="80"/>
        <v/>
      </c>
      <c r="AH419" s="85"/>
      <c r="AI419" s="49" t="str">
        <f t="shared" si="83"/>
        <v/>
      </c>
      <c r="AJ419" t="str">
        <f t="shared" si="81"/>
        <v/>
      </c>
      <c r="AK419" s="97">
        <f t="shared" si="87"/>
        <v>0</v>
      </c>
      <c r="AM419" s="98">
        <f t="shared" si="84"/>
        <v>4703451</v>
      </c>
      <c r="AO419" s="100" t="str">
        <f t="shared" si="85"/>
        <v/>
      </c>
      <c r="AP419" s="100" t="str">
        <f>IF(AO419=1,COUNTIF($AO$6:AO419,"=1"),"")</f>
        <v/>
      </c>
      <c r="AQ419" s="101" t="str">
        <f t="shared" si="86"/>
        <v/>
      </c>
    </row>
    <row r="420" spans="27:43" x14ac:dyDescent="0.2">
      <c r="AA420" s="49">
        <v>415</v>
      </c>
      <c r="AC420" s="49"/>
      <c r="AD420" t="str">
        <f>IF(AC420&lt;&gt;"",VLOOKUP(AC420,$P$5:W$120,8,0),"")</f>
        <v/>
      </c>
      <c r="AF420" s="49" t="str">
        <f t="shared" si="82"/>
        <v/>
      </c>
      <c r="AG420" t="str">
        <f t="shared" si="80"/>
        <v/>
      </c>
      <c r="AH420" s="85"/>
      <c r="AI420" s="49" t="str">
        <f t="shared" si="83"/>
        <v/>
      </c>
      <c r="AJ420" t="str">
        <f t="shared" si="81"/>
        <v/>
      </c>
      <c r="AK420" s="97">
        <f t="shared" si="87"/>
        <v>0</v>
      </c>
      <c r="AM420" s="98">
        <f t="shared" si="84"/>
        <v>4703451</v>
      </c>
      <c r="AO420" s="100" t="str">
        <f t="shared" si="85"/>
        <v/>
      </c>
      <c r="AP420" s="100" t="str">
        <f>IF(AO420=1,COUNTIF($AO$6:AO420,"=1"),"")</f>
        <v/>
      </c>
      <c r="AQ420" s="101" t="str">
        <f t="shared" si="86"/>
        <v/>
      </c>
    </row>
    <row r="421" spans="27:43" x14ac:dyDescent="0.2">
      <c r="AA421" s="49">
        <v>416</v>
      </c>
      <c r="AC421" s="49"/>
      <c r="AD421" t="str">
        <f>IF(AC421&lt;&gt;"",VLOOKUP(AC421,$P$5:W$120,8,0),"")</f>
        <v/>
      </c>
      <c r="AF421" s="49" t="str">
        <f t="shared" si="82"/>
        <v/>
      </c>
      <c r="AG421" t="str">
        <f t="shared" si="80"/>
        <v/>
      </c>
      <c r="AH421" s="85"/>
      <c r="AI421" s="49" t="str">
        <f t="shared" si="83"/>
        <v/>
      </c>
      <c r="AJ421" t="str">
        <f t="shared" si="81"/>
        <v/>
      </c>
      <c r="AK421" s="97">
        <f t="shared" si="87"/>
        <v>0</v>
      </c>
      <c r="AM421" s="98">
        <f t="shared" si="84"/>
        <v>4703451</v>
      </c>
      <c r="AO421" s="100" t="str">
        <f t="shared" si="85"/>
        <v/>
      </c>
      <c r="AP421" s="100" t="str">
        <f>IF(AO421=1,COUNTIF($AO$6:AO421,"=1"),"")</f>
        <v/>
      </c>
      <c r="AQ421" s="101" t="str">
        <f t="shared" si="86"/>
        <v/>
      </c>
    </row>
    <row r="422" spans="27:43" x14ac:dyDescent="0.2">
      <c r="AA422" s="49">
        <v>417</v>
      </c>
      <c r="AC422" s="49"/>
      <c r="AD422" t="str">
        <f>IF(AC422&lt;&gt;"",VLOOKUP(AC422,$P$5:W$120,8,0),"")</f>
        <v/>
      </c>
      <c r="AF422" s="49" t="str">
        <f t="shared" si="82"/>
        <v/>
      </c>
      <c r="AG422" t="str">
        <f t="shared" si="80"/>
        <v/>
      </c>
      <c r="AH422" s="85"/>
      <c r="AI422" s="49" t="str">
        <f t="shared" si="83"/>
        <v/>
      </c>
      <c r="AJ422" t="str">
        <f t="shared" si="81"/>
        <v/>
      </c>
      <c r="AK422" s="97">
        <f t="shared" si="87"/>
        <v>0</v>
      </c>
      <c r="AM422" s="98">
        <f t="shared" si="84"/>
        <v>4703451</v>
      </c>
      <c r="AO422" s="100" t="str">
        <f t="shared" si="85"/>
        <v/>
      </c>
      <c r="AP422" s="100" t="str">
        <f>IF(AO422=1,COUNTIF($AO$6:AO422,"=1"),"")</f>
        <v/>
      </c>
      <c r="AQ422" s="101" t="str">
        <f t="shared" si="86"/>
        <v/>
      </c>
    </row>
    <row r="423" spans="27:43" x14ac:dyDescent="0.2">
      <c r="AA423" s="49">
        <v>418</v>
      </c>
      <c r="AC423" s="49"/>
      <c r="AD423" t="str">
        <f>IF(AC423&lt;&gt;"",VLOOKUP(AC423,$P$5:W$120,8,0),"")</f>
        <v/>
      </c>
      <c r="AF423" s="49" t="str">
        <f t="shared" si="82"/>
        <v/>
      </c>
      <c r="AG423" t="str">
        <f t="shared" si="80"/>
        <v/>
      </c>
      <c r="AH423" s="85"/>
      <c r="AI423" s="49" t="str">
        <f t="shared" si="83"/>
        <v/>
      </c>
      <c r="AJ423" t="str">
        <f t="shared" si="81"/>
        <v/>
      </c>
      <c r="AK423" s="97">
        <f t="shared" si="87"/>
        <v>0</v>
      </c>
      <c r="AM423" s="98">
        <f t="shared" si="84"/>
        <v>4703451</v>
      </c>
      <c r="AO423" s="100" t="str">
        <f t="shared" si="85"/>
        <v/>
      </c>
      <c r="AP423" s="100" t="str">
        <f>IF(AO423=1,COUNTIF($AO$6:AO423,"=1"),"")</f>
        <v/>
      </c>
      <c r="AQ423" s="101" t="str">
        <f t="shared" si="86"/>
        <v/>
      </c>
    </row>
    <row r="424" spans="27:43" x14ac:dyDescent="0.2">
      <c r="AA424" s="49">
        <v>419</v>
      </c>
      <c r="AC424" s="49"/>
      <c r="AD424" t="str">
        <f>IF(AC424&lt;&gt;"",VLOOKUP(AC424,$P$5:W$120,8,0),"")</f>
        <v/>
      </c>
      <c r="AF424" s="49" t="str">
        <f t="shared" si="82"/>
        <v/>
      </c>
      <c r="AG424" t="str">
        <f t="shared" si="80"/>
        <v/>
      </c>
      <c r="AH424" s="85"/>
      <c r="AI424" s="49" t="str">
        <f t="shared" si="83"/>
        <v/>
      </c>
      <c r="AJ424" t="str">
        <f t="shared" si="81"/>
        <v/>
      </c>
      <c r="AK424" s="97">
        <f t="shared" si="87"/>
        <v>0</v>
      </c>
      <c r="AM424" s="98">
        <f t="shared" si="84"/>
        <v>4703451</v>
      </c>
      <c r="AO424" s="100" t="str">
        <f t="shared" si="85"/>
        <v/>
      </c>
      <c r="AP424" s="100" t="str">
        <f>IF(AO424=1,COUNTIF($AO$6:AO424,"=1"),"")</f>
        <v/>
      </c>
      <c r="AQ424" s="101" t="str">
        <f t="shared" si="86"/>
        <v/>
      </c>
    </row>
    <row r="425" spans="27:43" x14ac:dyDescent="0.2">
      <c r="AA425" s="49">
        <v>420</v>
      </c>
      <c r="AC425" s="49"/>
      <c r="AD425" t="str">
        <f>IF(AC425&lt;&gt;"",VLOOKUP(AC425,$P$5:W$120,8,0),"")</f>
        <v/>
      </c>
      <c r="AF425" s="49" t="str">
        <f t="shared" si="82"/>
        <v/>
      </c>
      <c r="AG425" t="str">
        <f t="shared" si="80"/>
        <v/>
      </c>
      <c r="AH425" s="85"/>
      <c r="AI425" s="49" t="str">
        <f t="shared" si="83"/>
        <v/>
      </c>
      <c r="AJ425" t="str">
        <f t="shared" si="81"/>
        <v/>
      </c>
      <c r="AK425" s="97">
        <f t="shared" si="87"/>
        <v>0</v>
      </c>
      <c r="AM425" s="98">
        <f t="shared" si="84"/>
        <v>4703451</v>
      </c>
      <c r="AO425" s="100" t="str">
        <f t="shared" si="85"/>
        <v/>
      </c>
      <c r="AP425" s="100" t="str">
        <f>IF(AO425=1,COUNTIF($AO$6:AO425,"=1"),"")</f>
        <v/>
      </c>
      <c r="AQ425" s="101" t="str">
        <f t="shared" si="86"/>
        <v/>
      </c>
    </row>
    <row r="426" spans="27:43" x14ac:dyDescent="0.2">
      <c r="AA426" s="49">
        <v>421</v>
      </c>
      <c r="AC426" s="49"/>
      <c r="AD426" t="str">
        <f>IF(AC426&lt;&gt;"",VLOOKUP(AC426,$P$5:W$120,8,0),"")</f>
        <v/>
      </c>
      <c r="AF426" s="49" t="str">
        <f t="shared" si="82"/>
        <v/>
      </c>
      <c r="AG426" t="str">
        <f t="shared" si="80"/>
        <v/>
      </c>
      <c r="AH426" s="85"/>
      <c r="AI426" s="49" t="str">
        <f t="shared" si="83"/>
        <v/>
      </c>
      <c r="AJ426" t="str">
        <f t="shared" si="81"/>
        <v/>
      </c>
      <c r="AK426" s="97">
        <f t="shared" si="87"/>
        <v>0</v>
      </c>
      <c r="AM426" s="98">
        <f t="shared" si="84"/>
        <v>4703451</v>
      </c>
      <c r="AO426" s="100" t="str">
        <f t="shared" si="85"/>
        <v/>
      </c>
      <c r="AP426" s="100" t="str">
        <f>IF(AO426=1,COUNTIF($AO$6:AO426,"=1"),"")</f>
        <v/>
      </c>
      <c r="AQ426" s="101" t="str">
        <f t="shared" si="86"/>
        <v/>
      </c>
    </row>
    <row r="427" spans="27:43" x14ac:dyDescent="0.2">
      <c r="AA427" s="49">
        <v>422</v>
      </c>
      <c r="AC427" s="49"/>
      <c r="AD427" t="str">
        <f>IF(AC427&lt;&gt;"",VLOOKUP(AC427,$P$5:W$120,8,0),"")</f>
        <v/>
      </c>
      <c r="AF427" s="49" t="str">
        <f t="shared" si="82"/>
        <v/>
      </c>
      <c r="AG427" t="str">
        <f t="shared" si="80"/>
        <v/>
      </c>
      <c r="AH427" s="85"/>
      <c r="AI427" s="49" t="str">
        <f t="shared" si="83"/>
        <v/>
      </c>
      <c r="AJ427" t="str">
        <f t="shared" si="81"/>
        <v/>
      </c>
      <c r="AK427" s="97">
        <f t="shared" si="87"/>
        <v>0</v>
      </c>
      <c r="AM427" s="98">
        <f t="shared" si="84"/>
        <v>4703451</v>
      </c>
      <c r="AO427" s="100" t="str">
        <f t="shared" si="85"/>
        <v/>
      </c>
      <c r="AP427" s="100" t="str">
        <f>IF(AO427=1,COUNTIF($AO$6:AO427,"=1"),"")</f>
        <v/>
      </c>
      <c r="AQ427" s="101" t="str">
        <f t="shared" si="86"/>
        <v/>
      </c>
    </row>
    <row r="428" spans="27:43" x14ac:dyDescent="0.2">
      <c r="AA428" s="49">
        <v>423</v>
      </c>
      <c r="AC428" s="49"/>
      <c r="AD428" t="str">
        <f>IF(AC428&lt;&gt;"",VLOOKUP(AC428,$P$5:W$120,8,0),"")</f>
        <v/>
      </c>
      <c r="AF428" s="49" t="str">
        <f t="shared" si="82"/>
        <v/>
      </c>
      <c r="AG428" t="str">
        <f t="shared" si="80"/>
        <v/>
      </c>
      <c r="AH428" s="85"/>
      <c r="AI428" s="49" t="str">
        <f t="shared" si="83"/>
        <v/>
      </c>
      <c r="AJ428" t="str">
        <f t="shared" si="81"/>
        <v/>
      </c>
      <c r="AK428" s="97">
        <f t="shared" si="87"/>
        <v>0</v>
      </c>
      <c r="AM428" s="98">
        <f t="shared" si="84"/>
        <v>4703451</v>
      </c>
      <c r="AO428" s="100" t="str">
        <f t="shared" si="85"/>
        <v/>
      </c>
      <c r="AP428" s="100" t="str">
        <f>IF(AO428=1,COUNTIF($AO$6:AO428,"=1"),"")</f>
        <v/>
      </c>
      <c r="AQ428" s="101" t="str">
        <f t="shared" si="86"/>
        <v/>
      </c>
    </row>
    <row r="429" spans="27:43" x14ac:dyDescent="0.2">
      <c r="AA429" s="49">
        <v>424</v>
      </c>
      <c r="AC429" s="49"/>
      <c r="AD429" t="str">
        <f>IF(AC429&lt;&gt;"",VLOOKUP(AC429,$P$5:W$120,8,0),"")</f>
        <v/>
      </c>
      <c r="AF429" s="49" t="str">
        <f t="shared" si="82"/>
        <v/>
      </c>
      <c r="AG429" t="str">
        <f t="shared" si="80"/>
        <v/>
      </c>
      <c r="AH429" s="85"/>
      <c r="AI429" s="49" t="str">
        <f t="shared" si="83"/>
        <v/>
      </c>
      <c r="AJ429" t="str">
        <f t="shared" si="81"/>
        <v/>
      </c>
      <c r="AK429" s="97">
        <f t="shared" si="87"/>
        <v>0</v>
      </c>
      <c r="AM429" s="98">
        <f t="shared" si="84"/>
        <v>4703451</v>
      </c>
      <c r="AO429" s="100" t="str">
        <f t="shared" si="85"/>
        <v/>
      </c>
      <c r="AP429" s="100" t="str">
        <f>IF(AO429=1,COUNTIF($AO$6:AO429,"=1"),"")</f>
        <v/>
      </c>
      <c r="AQ429" s="101" t="str">
        <f t="shared" si="86"/>
        <v/>
      </c>
    </row>
    <row r="430" spans="27:43" x14ac:dyDescent="0.2">
      <c r="AA430" s="49">
        <v>425</v>
      </c>
      <c r="AC430" s="49"/>
      <c r="AD430" t="str">
        <f>IF(AC430&lt;&gt;"",VLOOKUP(AC430,$P$5:W$120,8,0),"")</f>
        <v/>
      </c>
      <c r="AF430" s="49" t="str">
        <f t="shared" si="82"/>
        <v/>
      </c>
      <c r="AG430" t="str">
        <f t="shared" si="80"/>
        <v/>
      </c>
      <c r="AH430" s="85"/>
      <c r="AI430" s="49" t="str">
        <f t="shared" si="83"/>
        <v/>
      </c>
      <c r="AJ430" t="str">
        <f t="shared" si="81"/>
        <v/>
      </c>
      <c r="AK430" s="97">
        <f t="shared" si="87"/>
        <v>0</v>
      </c>
      <c r="AM430" s="98">
        <f t="shared" si="84"/>
        <v>4703451</v>
      </c>
      <c r="AO430" s="100" t="str">
        <f t="shared" si="85"/>
        <v/>
      </c>
      <c r="AP430" s="100" t="str">
        <f>IF(AO430=1,COUNTIF($AO$6:AO430,"=1"),"")</f>
        <v/>
      </c>
      <c r="AQ430" s="101" t="str">
        <f t="shared" si="86"/>
        <v/>
      </c>
    </row>
    <row r="431" spans="27:43" x14ac:dyDescent="0.2">
      <c r="AA431" s="49">
        <v>426</v>
      </c>
      <c r="AC431" s="49"/>
      <c r="AD431" t="str">
        <f>IF(AC431&lt;&gt;"",VLOOKUP(AC431,$P$5:W$120,8,0),"")</f>
        <v/>
      </c>
      <c r="AF431" s="49" t="str">
        <f t="shared" si="82"/>
        <v/>
      </c>
      <c r="AG431" t="str">
        <f t="shared" si="80"/>
        <v/>
      </c>
      <c r="AH431" s="85"/>
      <c r="AI431" s="49" t="str">
        <f t="shared" si="83"/>
        <v/>
      </c>
      <c r="AJ431" t="str">
        <f t="shared" si="81"/>
        <v/>
      </c>
      <c r="AK431" s="97">
        <f t="shared" si="87"/>
        <v>0</v>
      </c>
      <c r="AM431" s="98">
        <f t="shared" si="84"/>
        <v>4703451</v>
      </c>
      <c r="AO431" s="100" t="str">
        <f t="shared" si="85"/>
        <v/>
      </c>
      <c r="AP431" s="100" t="str">
        <f>IF(AO431=1,COUNTIF($AO$6:AO431,"=1"),"")</f>
        <v/>
      </c>
      <c r="AQ431" s="101" t="str">
        <f t="shared" si="86"/>
        <v/>
      </c>
    </row>
    <row r="432" spans="27:43" x14ac:dyDescent="0.2">
      <c r="AA432" s="49">
        <v>427</v>
      </c>
      <c r="AC432" s="49"/>
      <c r="AD432" t="str">
        <f>IF(AC432&lt;&gt;"",VLOOKUP(AC432,$P$5:W$120,8,0),"")</f>
        <v/>
      </c>
      <c r="AF432" s="49" t="str">
        <f t="shared" si="82"/>
        <v/>
      </c>
      <c r="AG432" t="str">
        <f t="shared" si="80"/>
        <v/>
      </c>
      <c r="AH432" s="85"/>
      <c r="AI432" s="49" t="str">
        <f t="shared" si="83"/>
        <v/>
      </c>
      <c r="AJ432" t="str">
        <f t="shared" si="81"/>
        <v/>
      </c>
      <c r="AK432" s="97">
        <f t="shared" si="87"/>
        <v>0</v>
      </c>
      <c r="AM432" s="98">
        <f t="shared" si="84"/>
        <v>4703451</v>
      </c>
      <c r="AO432" s="100" t="str">
        <f t="shared" si="85"/>
        <v/>
      </c>
      <c r="AP432" s="100" t="str">
        <f>IF(AO432=1,COUNTIF($AO$6:AO432,"=1"),"")</f>
        <v/>
      </c>
      <c r="AQ432" s="101" t="str">
        <f t="shared" si="86"/>
        <v/>
      </c>
    </row>
    <row r="433" spans="27:43" x14ac:dyDescent="0.2">
      <c r="AA433" s="49">
        <v>428</v>
      </c>
      <c r="AC433" s="49"/>
      <c r="AD433" t="str">
        <f>IF(AC433&lt;&gt;"",VLOOKUP(AC433,$P$5:W$120,8,0),"")</f>
        <v/>
      </c>
      <c r="AF433" s="49" t="str">
        <f t="shared" si="82"/>
        <v/>
      </c>
      <c r="AG433" t="str">
        <f t="shared" si="80"/>
        <v/>
      </c>
      <c r="AH433" s="85"/>
      <c r="AI433" s="49" t="str">
        <f t="shared" si="83"/>
        <v/>
      </c>
      <c r="AJ433" t="str">
        <f t="shared" si="81"/>
        <v/>
      </c>
      <c r="AK433" s="97">
        <f t="shared" si="87"/>
        <v>0</v>
      </c>
      <c r="AM433" s="98">
        <f t="shared" si="84"/>
        <v>4703451</v>
      </c>
      <c r="AO433" s="100" t="str">
        <f t="shared" si="85"/>
        <v/>
      </c>
      <c r="AP433" s="100" t="str">
        <f>IF(AO433=1,COUNTIF($AO$6:AO433,"=1"),"")</f>
        <v/>
      </c>
      <c r="AQ433" s="101" t="str">
        <f t="shared" si="86"/>
        <v/>
      </c>
    </row>
    <row r="434" spans="27:43" x14ac:dyDescent="0.2">
      <c r="AA434" s="49">
        <v>429</v>
      </c>
      <c r="AC434" s="49"/>
      <c r="AD434" t="str">
        <f>IF(AC434&lt;&gt;"",VLOOKUP(AC434,$P$5:W$120,8,0),"")</f>
        <v/>
      </c>
      <c r="AF434" s="49" t="str">
        <f t="shared" si="82"/>
        <v/>
      </c>
      <c r="AG434" t="str">
        <f t="shared" si="80"/>
        <v/>
      </c>
      <c r="AH434" s="85"/>
      <c r="AI434" s="49" t="str">
        <f t="shared" si="83"/>
        <v/>
      </c>
      <c r="AJ434" t="str">
        <f t="shared" si="81"/>
        <v/>
      </c>
      <c r="AK434" s="97">
        <f t="shared" si="87"/>
        <v>0</v>
      </c>
      <c r="AM434" s="98">
        <f t="shared" si="84"/>
        <v>4703451</v>
      </c>
      <c r="AO434" s="100" t="str">
        <f t="shared" si="85"/>
        <v/>
      </c>
      <c r="AP434" s="100" t="str">
        <f>IF(AO434=1,COUNTIF($AO$6:AO434,"=1"),"")</f>
        <v/>
      </c>
      <c r="AQ434" s="101" t="str">
        <f t="shared" si="86"/>
        <v/>
      </c>
    </row>
    <row r="435" spans="27:43" x14ac:dyDescent="0.2">
      <c r="AA435" s="49">
        <v>430</v>
      </c>
      <c r="AC435" s="49"/>
      <c r="AD435" t="str">
        <f>IF(AC435&lt;&gt;"",VLOOKUP(AC435,$P$5:W$120,8,0),"")</f>
        <v/>
      </c>
      <c r="AF435" s="49" t="str">
        <f t="shared" si="82"/>
        <v/>
      </c>
      <c r="AG435" t="str">
        <f t="shared" si="80"/>
        <v/>
      </c>
      <c r="AH435" s="85"/>
      <c r="AI435" s="49" t="str">
        <f t="shared" si="83"/>
        <v/>
      </c>
      <c r="AJ435" t="str">
        <f t="shared" si="81"/>
        <v/>
      </c>
      <c r="AK435" s="97">
        <f t="shared" si="87"/>
        <v>0</v>
      </c>
      <c r="AM435" s="98">
        <f t="shared" si="84"/>
        <v>4703451</v>
      </c>
      <c r="AO435" s="100" t="str">
        <f t="shared" si="85"/>
        <v/>
      </c>
      <c r="AP435" s="100" t="str">
        <f>IF(AO435=1,COUNTIF($AO$6:AO435,"=1"),"")</f>
        <v/>
      </c>
      <c r="AQ435" s="101" t="str">
        <f t="shared" si="86"/>
        <v/>
      </c>
    </row>
    <row r="436" spans="27:43" x14ac:dyDescent="0.2">
      <c r="AA436" s="49">
        <v>431</v>
      </c>
      <c r="AC436" s="49"/>
      <c r="AD436" t="str">
        <f>IF(AC436&lt;&gt;"",VLOOKUP(AC436,$P$5:W$120,8,0),"")</f>
        <v/>
      </c>
      <c r="AF436" s="49" t="str">
        <f t="shared" si="82"/>
        <v/>
      </c>
      <c r="AG436" t="str">
        <f t="shared" si="80"/>
        <v/>
      </c>
      <c r="AH436" s="85"/>
      <c r="AI436" s="49" t="str">
        <f t="shared" si="83"/>
        <v/>
      </c>
      <c r="AJ436" t="str">
        <f t="shared" si="81"/>
        <v/>
      </c>
      <c r="AK436" s="97">
        <f t="shared" si="87"/>
        <v>0</v>
      </c>
      <c r="AM436" s="98">
        <f t="shared" si="84"/>
        <v>4703451</v>
      </c>
      <c r="AO436" s="100" t="str">
        <f t="shared" si="85"/>
        <v/>
      </c>
      <c r="AP436" s="100" t="str">
        <f>IF(AO436=1,COUNTIF($AO$6:AO436,"=1"),"")</f>
        <v/>
      </c>
      <c r="AQ436" s="101" t="str">
        <f t="shared" si="86"/>
        <v/>
      </c>
    </row>
    <row r="437" spans="27:43" x14ac:dyDescent="0.2">
      <c r="AA437" s="49">
        <v>432</v>
      </c>
      <c r="AC437" s="49"/>
      <c r="AD437" t="str">
        <f>IF(AC437&lt;&gt;"",VLOOKUP(AC437,$P$5:W$120,8,0),"")</f>
        <v/>
      </c>
      <c r="AF437" s="49" t="str">
        <f t="shared" si="82"/>
        <v/>
      </c>
      <c r="AG437" t="str">
        <f t="shared" si="80"/>
        <v/>
      </c>
      <c r="AH437" s="85"/>
      <c r="AI437" s="49" t="str">
        <f t="shared" si="83"/>
        <v/>
      </c>
      <c r="AJ437" t="str">
        <f t="shared" si="81"/>
        <v/>
      </c>
      <c r="AK437" s="97">
        <f t="shared" si="87"/>
        <v>0</v>
      </c>
      <c r="AM437" s="98">
        <f t="shared" si="84"/>
        <v>4703451</v>
      </c>
      <c r="AO437" s="100" t="str">
        <f t="shared" si="85"/>
        <v/>
      </c>
      <c r="AP437" s="100" t="str">
        <f>IF(AO437=1,COUNTIF($AO$6:AO437,"=1"),"")</f>
        <v/>
      </c>
      <c r="AQ437" s="101" t="str">
        <f t="shared" si="86"/>
        <v/>
      </c>
    </row>
    <row r="438" spans="27:43" x14ac:dyDescent="0.2">
      <c r="AA438" s="49">
        <v>433</v>
      </c>
      <c r="AC438" s="49"/>
      <c r="AD438" t="str">
        <f>IF(AC438&lt;&gt;"",VLOOKUP(AC438,$P$5:W$120,8,0),"")</f>
        <v/>
      </c>
      <c r="AF438" s="49" t="str">
        <f t="shared" si="82"/>
        <v/>
      </c>
      <c r="AG438" t="str">
        <f t="shared" si="80"/>
        <v/>
      </c>
      <c r="AH438" s="85"/>
      <c r="AI438" s="49" t="str">
        <f t="shared" si="83"/>
        <v/>
      </c>
      <c r="AJ438" t="str">
        <f t="shared" si="81"/>
        <v/>
      </c>
      <c r="AK438" s="97">
        <f t="shared" si="87"/>
        <v>0</v>
      </c>
      <c r="AM438" s="98">
        <f t="shared" si="84"/>
        <v>4703451</v>
      </c>
      <c r="AO438" s="100" t="str">
        <f t="shared" si="85"/>
        <v/>
      </c>
      <c r="AP438" s="100" t="str">
        <f>IF(AO438=1,COUNTIF($AO$6:AO438,"=1"),"")</f>
        <v/>
      </c>
      <c r="AQ438" s="101" t="str">
        <f t="shared" si="86"/>
        <v/>
      </c>
    </row>
    <row r="439" spans="27:43" x14ac:dyDescent="0.2">
      <c r="AA439" s="49">
        <v>434</v>
      </c>
      <c r="AC439" s="49"/>
      <c r="AD439" t="str">
        <f>IF(AC439&lt;&gt;"",VLOOKUP(AC439,$P$5:W$120,8,0),"")</f>
        <v/>
      </c>
      <c r="AF439" s="49" t="str">
        <f t="shared" si="82"/>
        <v/>
      </c>
      <c r="AG439" t="str">
        <f t="shared" si="80"/>
        <v/>
      </c>
      <c r="AH439" s="85"/>
      <c r="AI439" s="49" t="str">
        <f t="shared" si="83"/>
        <v/>
      </c>
      <c r="AJ439" t="str">
        <f t="shared" si="81"/>
        <v/>
      </c>
      <c r="AK439" s="97">
        <f t="shared" si="87"/>
        <v>0</v>
      </c>
      <c r="AM439" s="98">
        <f t="shared" si="84"/>
        <v>4703451</v>
      </c>
      <c r="AO439" s="100" t="str">
        <f t="shared" si="85"/>
        <v/>
      </c>
      <c r="AP439" s="100" t="str">
        <f>IF(AO439=1,COUNTIF($AO$6:AO439,"=1"),"")</f>
        <v/>
      </c>
      <c r="AQ439" s="101" t="str">
        <f t="shared" si="86"/>
        <v/>
      </c>
    </row>
    <row r="440" spans="27:43" x14ac:dyDescent="0.2">
      <c r="AA440" s="49">
        <v>435</v>
      </c>
      <c r="AC440" s="49"/>
      <c r="AD440" t="str">
        <f>IF(AC440&lt;&gt;"",VLOOKUP(AC440,$P$5:W$120,8,0),"")</f>
        <v/>
      </c>
      <c r="AF440" s="49" t="str">
        <f t="shared" si="82"/>
        <v/>
      </c>
      <c r="AG440" t="str">
        <f t="shared" si="80"/>
        <v/>
      </c>
      <c r="AH440" s="85"/>
      <c r="AI440" s="49" t="str">
        <f t="shared" si="83"/>
        <v/>
      </c>
      <c r="AJ440" t="str">
        <f t="shared" si="81"/>
        <v/>
      </c>
      <c r="AK440" s="97">
        <f t="shared" si="87"/>
        <v>0</v>
      </c>
      <c r="AM440" s="98">
        <f t="shared" si="84"/>
        <v>4703451</v>
      </c>
      <c r="AO440" s="100" t="str">
        <f t="shared" si="85"/>
        <v/>
      </c>
      <c r="AP440" s="100" t="str">
        <f>IF(AO440=1,COUNTIF($AO$6:AO440,"=1"),"")</f>
        <v/>
      </c>
      <c r="AQ440" s="101" t="str">
        <f t="shared" si="86"/>
        <v/>
      </c>
    </row>
    <row r="441" spans="27:43" x14ac:dyDescent="0.2">
      <c r="AA441" s="49">
        <v>436</v>
      </c>
      <c r="AC441" s="49"/>
      <c r="AD441" t="str">
        <f>IF(AC441&lt;&gt;"",VLOOKUP(AC441,$P$5:W$120,8,0),"")</f>
        <v/>
      </c>
      <c r="AF441" s="49" t="str">
        <f t="shared" si="82"/>
        <v/>
      </c>
      <c r="AG441" t="str">
        <f t="shared" si="80"/>
        <v/>
      </c>
      <c r="AH441" s="85"/>
      <c r="AI441" s="49" t="str">
        <f t="shared" si="83"/>
        <v/>
      </c>
      <c r="AJ441" t="str">
        <f t="shared" si="81"/>
        <v/>
      </c>
      <c r="AK441" s="97">
        <f t="shared" si="87"/>
        <v>0</v>
      </c>
      <c r="AM441" s="98">
        <f t="shared" si="84"/>
        <v>4703451</v>
      </c>
      <c r="AO441" s="100" t="str">
        <f t="shared" si="85"/>
        <v/>
      </c>
      <c r="AP441" s="100" t="str">
        <f>IF(AO441=1,COUNTIF($AO$6:AO441,"=1"),"")</f>
        <v/>
      </c>
      <c r="AQ441" s="101" t="str">
        <f t="shared" si="86"/>
        <v/>
      </c>
    </row>
    <row r="442" spans="27:43" x14ac:dyDescent="0.2">
      <c r="AA442" s="49">
        <v>437</v>
      </c>
      <c r="AC442" s="49"/>
      <c r="AD442" t="str">
        <f>IF(AC442&lt;&gt;"",VLOOKUP(AC442,$P$5:W$120,8,0),"")</f>
        <v/>
      </c>
      <c r="AF442" s="49" t="str">
        <f t="shared" si="82"/>
        <v/>
      </c>
      <c r="AG442" t="str">
        <f t="shared" si="80"/>
        <v/>
      </c>
      <c r="AH442" s="85"/>
      <c r="AI442" s="49" t="str">
        <f t="shared" si="83"/>
        <v/>
      </c>
      <c r="AJ442" t="str">
        <f t="shared" si="81"/>
        <v/>
      </c>
      <c r="AK442" s="97">
        <f t="shared" si="87"/>
        <v>0</v>
      </c>
      <c r="AM442" s="98">
        <f t="shared" si="84"/>
        <v>4703451</v>
      </c>
      <c r="AO442" s="100" t="str">
        <f t="shared" si="85"/>
        <v/>
      </c>
      <c r="AP442" s="100" t="str">
        <f>IF(AO442=1,COUNTIF($AO$6:AO442,"=1"),"")</f>
        <v/>
      </c>
      <c r="AQ442" s="101" t="str">
        <f t="shared" si="86"/>
        <v/>
      </c>
    </row>
    <row r="443" spans="27:43" x14ac:dyDescent="0.2">
      <c r="AA443" s="49">
        <v>438</v>
      </c>
      <c r="AC443" s="49"/>
      <c r="AD443" t="str">
        <f>IF(AC443&lt;&gt;"",VLOOKUP(AC443,$P$5:W$120,8,0),"")</f>
        <v/>
      </c>
      <c r="AF443" s="49" t="str">
        <f t="shared" si="82"/>
        <v/>
      </c>
      <c r="AG443" t="str">
        <f t="shared" si="80"/>
        <v/>
      </c>
      <c r="AH443" s="85"/>
      <c r="AI443" s="49" t="str">
        <f t="shared" si="83"/>
        <v/>
      </c>
      <c r="AJ443" t="str">
        <f t="shared" si="81"/>
        <v/>
      </c>
      <c r="AK443" s="97">
        <f t="shared" si="87"/>
        <v>0</v>
      </c>
      <c r="AM443" s="98">
        <f t="shared" si="84"/>
        <v>4703451</v>
      </c>
      <c r="AO443" s="100" t="str">
        <f t="shared" si="85"/>
        <v/>
      </c>
      <c r="AP443" s="100" t="str">
        <f>IF(AO443=1,COUNTIF($AO$6:AO443,"=1"),"")</f>
        <v/>
      </c>
      <c r="AQ443" s="101" t="str">
        <f t="shared" si="86"/>
        <v/>
      </c>
    </row>
    <row r="444" spans="27:43" x14ac:dyDescent="0.2">
      <c r="AA444" s="49">
        <v>439</v>
      </c>
      <c r="AC444" s="49"/>
      <c r="AD444" t="str">
        <f>IF(AC444&lt;&gt;"",VLOOKUP(AC444,$P$5:W$120,8,0),"")</f>
        <v/>
      </c>
      <c r="AF444" s="49" t="str">
        <f t="shared" si="82"/>
        <v/>
      </c>
      <c r="AG444" t="str">
        <f t="shared" si="80"/>
        <v/>
      </c>
      <c r="AH444" s="85"/>
      <c r="AI444" s="49" t="str">
        <f t="shared" si="83"/>
        <v/>
      </c>
      <c r="AJ444" t="str">
        <f t="shared" si="81"/>
        <v/>
      </c>
      <c r="AK444" s="97">
        <f t="shared" si="87"/>
        <v>0</v>
      </c>
      <c r="AM444" s="98">
        <f t="shared" si="84"/>
        <v>4703451</v>
      </c>
      <c r="AO444" s="100" t="str">
        <f t="shared" si="85"/>
        <v/>
      </c>
      <c r="AP444" s="100" t="str">
        <f>IF(AO444=1,COUNTIF($AO$6:AO444,"=1"),"")</f>
        <v/>
      </c>
      <c r="AQ444" s="101" t="str">
        <f t="shared" si="86"/>
        <v/>
      </c>
    </row>
    <row r="445" spans="27:43" x14ac:dyDescent="0.2">
      <c r="AA445" s="49">
        <v>440</v>
      </c>
      <c r="AC445" s="49"/>
      <c r="AD445" t="str">
        <f>IF(AC445&lt;&gt;"",VLOOKUP(AC445,$P$5:W$120,8,0),"")</f>
        <v/>
      </c>
      <c r="AF445" s="49" t="str">
        <f t="shared" si="82"/>
        <v/>
      </c>
      <c r="AG445" t="str">
        <f t="shared" si="80"/>
        <v/>
      </c>
      <c r="AH445" s="85"/>
      <c r="AI445" s="49" t="str">
        <f t="shared" si="83"/>
        <v/>
      </c>
      <c r="AJ445" t="str">
        <f t="shared" si="81"/>
        <v/>
      </c>
      <c r="AK445" s="97">
        <f t="shared" si="87"/>
        <v>0</v>
      </c>
      <c r="AM445" s="98">
        <f t="shared" si="84"/>
        <v>4703451</v>
      </c>
      <c r="AO445" s="100" t="str">
        <f t="shared" si="85"/>
        <v/>
      </c>
      <c r="AP445" s="100" t="str">
        <f>IF(AO445=1,COUNTIF($AO$6:AO445,"=1"),"")</f>
        <v/>
      </c>
      <c r="AQ445" s="101" t="str">
        <f t="shared" si="86"/>
        <v/>
      </c>
    </row>
    <row r="446" spans="27:43" x14ac:dyDescent="0.2">
      <c r="AA446" s="49">
        <v>441</v>
      </c>
      <c r="AC446" s="49"/>
      <c r="AD446" t="str">
        <f>IF(AC446&lt;&gt;"",VLOOKUP(AC446,$P$5:W$120,8,0),"")</f>
        <v/>
      </c>
      <c r="AF446" s="49" t="str">
        <f t="shared" si="82"/>
        <v/>
      </c>
      <c r="AG446" t="str">
        <f t="shared" si="80"/>
        <v/>
      </c>
      <c r="AH446" s="85"/>
      <c r="AI446" s="49" t="str">
        <f t="shared" si="83"/>
        <v/>
      </c>
      <c r="AJ446" t="str">
        <f t="shared" si="81"/>
        <v/>
      </c>
      <c r="AK446" s="97">
        <f t="shared" si="87"/>
        <v>0</v>
      </c>
      <c r="AM446" s="98">
        <f t="shared" si="84"/>
        <v>4703451</v>
      </c>
      <c r="AO446" s="100" t="str">
        <f t="shared" si="85"/>
        <v/>
      </c>
      <c r="AP446" s="100" t="str">
        <f>IF(AO446=1,COUNTIF($AO$6:AO446,"=1"),"")</f>
        <v/>
      </c>
      <c r="AQ446" s="101" t="str">
        <f t="shared" si="86"/>
        <v/>
      </c>
    </row>
    <row r="447" spans="27:43" x14ac:dyDescent="0.2">
      <c r="AA447" s="49">
        <v>442</v>
      </c>
      <c r="AC447" s="49"/>
      <c r="AD447" t="str">
        <f>IF(AC447&lt;&gt;"",VLOOKUP(AC447,$P$5:W$120,8,0),"")</f>
        <v/>
      </c>
      <c r="AF447" s="49" t="str">
        <f t="shared" si="82"/>
        <v/>
      </c>
      <c r="AG447" t="str">
        <f t="shared" si="80"/>
        <v/>
      </c>
      <c r="AH447" s="85"/>
      <c r="AI447" s="49" t="str">
        <f t="shared" si="83"/>
        <v/>
      </c>
      <c r="AJ447" t="str">
        <f t="shared" si="81"/>
        <v/>
      </c>
      <c r="AK447" s="97">
        <f t="shared" si="87"/>
        <v>0</v>
      </c>
      <c r="AM447" s="98">
        <f t="shared" si="84"/>
        <v>4703451</v>
      </c>
      <c r="AO447" s="100" t="str">
        <f t="shared" si="85"/>
        <v/>
      </c>
      <c r="AP447" s="100" t="str">
        <f>IF(AO447=1,COUNTIF($AO$6:AO447,"=1"),"")</f>
        <v/>
      </c>
      <c r="AQ447" s="101" t="str">
        <f t="shared" si="86"/>
        <v/>
      </c>
    </row>
    <row r="448" spans="27:43" x14ac:dyDescent="0.2">
      <c r="AA448" s="49">
        <v>443</v>
      </c>
      <c r="AC448" s="49"/>
      <c r="AD448" t="str">
        <f>IF(AC448&lt;&gt;"",VLOOKUP(AC448,$P$5:W$120,8,0),"")</f>
        <v/>
      </c>
      <c r="AF448" s="49" t="str">
        <f t="shared" si="82"/>
        <v/>
      </c>
      <c r="AG448" t="str">
        <f t="shared" si="80"/>
        <v/>
      </c>
      <c r="AH448" s="85"/>
      <c r="AI448" s="49" t="str">
        <f t="shared" si="83"/>
        <v/>
      </c>
      <c r="AJ448" t="str">
        <f t="shared" si="81"/>
        <v/>
      </c>
      <c r="AK448" s="97">
        <f t="shared" si="87"/>
        <v>0</v>
      </c>
      <c r="AM448" s="98">
        <f t="shared" si="84"/>
        <v>4703451</v>
      </c>
      <c r="AO448" s="100" t="str">
        <f t="shared" si="85"/>
        <v/>
      </c>
      <c r="AP448" s="100" t="str">
        <f>IF(AO448=1,COUNTIF($AO$6:AO448,"=1"),"")</f>
        <v/>
      </c>
      <c r="AQ448" s="101" t="str">
        <f t="shared" si="86"/>
        <v/>
      </c>
    </row>
    <row r="449" spans="27:43" x14ac:dyDescent="0.2">
      <c r="AA449" s="49">
        <v>444</v>
      </c>
      <c r="AC449" s="49"/>
      <c r="AD449" t="str">
        <f>IF(AC449&lt;&gt;"",VLOOKUP(AC449,$P$5:W$120,8,0),"")</f>
        <v/>
      </c>
      <c r="AF449" s="49" t="str">
        <f t="shared" si="82"/>
        <v/>
      </c>
      <c r="AG449" t="str">
        <f t="shared" si="80"/>
        <v/>
      </c>
      <c r="AH449" s="85"/>
      <c r="AI449" s="49" t="str">
        <f t="shared" si="83"/>
        <v/>
      </c>
      <c r="AJ449" t="str">
        <f t="shared" si="81"/>
        <v/>
      </c>
      <c r="AK449" s="97">
        <f t="shared" si="87"/>
        <v>0</v>
      </c>
      <c r="AM449" s="98">
        <f t="shared" si="84"/>
        <v>4703451</v>
      </c>
      <c r="AO449" s="100" t="str">
        <f t="shared" si="85"/>
        <v/>
      </c>
      <c r="AP449" s="100" t="str">
        <f>IF(AO449=1,COUNTIF($AO$6:AO449,"=1"),"")</f>
        <v/>
      </c>
      <c r="AQ449" s="101" t="str">
        <f t="shared" si="86"/>
        <v/>
      </c>
    </row>
    <row r="450" spans="27:43" x14ac:dyDescent="0.2">
      <c r="AA450" s="49">
        <v>445</v>
      </c>
      <c r="AC450" s="49"/>
      <c r="AD450" t="str">
        <f>IF(AC450&lt;&gt;"",VLOOKUP(AC450,$P$5:W$120,8,0),"")</f>
        <v/>
      </c>
      <c r="AF450" s="49" t="str">
        <f t="shared" si="82"/>
        <v/>
      </c>
      <c r="AG450" t="str">
        <f t="shared" si="80"/>
        <v/>
      </c>
      <c r="AH450" s="85"/>
      <c r="AI450" s="49" t="str">
        <f t="shared" si="83"/>
        <v/>
      </c>
      <c r="AJ450" t="str">
        <f t="shared" si="81"/>
        <v/>
      </c>
      <c r="AK450" s="97">
        <f t="shared" si="87"/>
        <v>0</v>
      </c>
      <c r="AM450" s="98">
        <f t="shared" si="84"/>
        <v>4703451</v>
      </c>
      <c r="AO450" s="100" t="str">
        <f t="shared" si="85"/>
        <v/>
      </c>
      <c r="AP450" s="100" t="str">
        <f>IF(AO450=1,COUNTIF($AO$6:AO450,"=1"),"")</f>
        <v/>
      </c>
      <c r="AQ450" s="101" t="str">
        <f t="shared" si="86"/>
        <v/>
      </c>
    </row>
    <row r="451" spans="27:43" x14ac:dyDescent="0.2">
      <c r="AA451" s="49">
        <v>446</v>
      </c>
      <c r="AC451" s="49"/>
      <c r="AD451" t="str">
        <f>IF(AC451&lt;&gt;"",VLOOKUP(AC451,$P$5:W$120,8,0),"")</f>
        <v/>
      </c>
      <c r="AF451" s="49" t="str">
        <f t="shared" si="82"/>
        <v/>
      </c>
      <c r="AG451" t="str">
        <f t="shared" si="80"/>
        <v/>
      </c>
      <c r="AH451" s="85"/>
      <c r="AI451" s="49" t="str">
        <f t="shared" si="83"/>
        <v/>
      </c>
      <c r="AJ451" t="str">
        <f t="shared" si="81"/>
        <v/>
      </c>
      <c r="AK451" s="97">
        <f t="shared" si="87"/>
        <v>0</v>
      </c>
      <c r="AM451" s="98">
        <f t="shared" si="84"/>
        <v>4703451</v>
      </c>
      <c r="AO451" s="100" t="str">
        <f t="shared" si="85"/>
        <v/>
      </c>
      <c r="AP451" s="100" t="str">
        <f>IF(AO451=1,COUNTIF($AO$6:AO451,"=1"),"")</f>
        <v/>
      </c>
      <c r="AQ451" s="101" t="str">
        <f t="shared" si="86"/>
        <v/>
      </c>
    </row>
    <row r="452" spans="27:43" x14ac:dyDescent="0.2">
      <c r="AA452" s="49">
        <v>447</v>
      </c>
      <c r="AC452" s="49"/>
      <c r="AD452" t="str">
        <f>IF(AC452&lt;&gt;"",VLOOKUP(AC452,$P$5:W$120,8,0),"")</f>
        <v/>
      </c>
      <c r="AF452" s="49" t="str">
        <f t="shared" si="82"/>
        <v/>
      </c>
      <c r="AG452" t="str">
        <f t="shared" si="80"/>
        <v/>
      </c>
      <c r="AH452" s="85"/>
      <c r="AI452" s="49" t="str">
        <f t="shared" si="83"/>
        <v/>
      </c>
      <c r="AJ452" t="str">
        <f t="shared" si="81"/>
        <v/>
      </c>
      <c r="AK452" s="97">
        <f t="shared" si="87"/>
        <v>0</v>
      </c>
      <c r="AM452" s="98">
        <f t="shared" si="84"/>
        <v>4703451</v>
      </c>
      <c r="AO452" s="100" t="str">
        <f t="shared" si="85"/>
        <v/>
      </c>
      <c r="AP452" s="100" t="str">
        <f>IF(AO452=1,COUNTIF($AO$6:AO452,"=1"),"")</f>
        <v/>
      </c>
      <c r="AQ452" s="101" t="str">
        <f t="shared" si="86"/>
        <v/>
      </c>
    </row>
    <row r="453" spans="27:43" x14ac:dyDescent="0.2">
      <c r="AA453" s="49">
        <v>448</v>
      </c>
      <c r="AC453" s="49"/>
      <c r="AD453" t="str">
        <f>IF(AC453&lt;&gt;"",VLOOKUP(AC453,$P$5:W$120,8,0),"")</f>
        <v/>
      </c>
      <c r="AF453" s="49" t="str">
        <f t="shared" si="82"/>
        <v/>
      </c>
      <c r="AG453" t="str">
        <f t="shared" ref="AG453:AG516" si="88">IF(AF453&lt;&gt;"",VLOOKUP(AF453,$B$5:$L$106,11,0),"")</f>
        <v/>
      </c>
      <c r="AH453" s="85"/>
      <c r="AI453" s="49" t="str">
        <f t="shared" si="83"/>
        <v/>
      </c>
      <c r="AJ453" t="str">
        <f t="shared" ref="AJ453:AJ516" si="89">IF(AI453&lt;&gt;"",VLOOKUP(AI453,$B$5:$L$106,11,0),"")</f>
        <v/>
      </c>
      <c r="AK453" s="97">
        <f t="shared" si="87"/>
        <v>0</v>
      </c>
      <c r="AM453" s="98">
        <f t="shared" si="84"/>
        <v>4703451</v>
      </c>
      <c r="AO453" s="100" t="str">
        <f t="shared" si="85"/>
        <v/>
      </c>
      <c r="AP453" s="100" t="str">
        <f>IF(AO453=1,COUNTIF($AO$6:AO453,"=1"),"")</f>
        <v/>
      </c>
      <c r="AQ453" s="101" t="str">
        <f t="shared" si="86"/>
        <v/>
      </c>
    </row>
    <row r="454" spans="27:43" x14ac:dyDescent="0.2">
      <c r="AA454" s="49">
        <v>449</v>
      </c>
      <c r="AC454" s="49"/>
      <c r="AD454" t="str">
        <f>IF(AC454&lt;&gt;"",VLOOKUP(AC454,$P$5:W$120,8,0),"")</f>
        <v/>
      </c>
      <c r="AF454" s="49" t="str">
        <f t="shared" ref="AF454:AF517" si="90">IF(ISERROR(VALUE(MID(AD454,1,3))),"",VALUE(MID(VLOOKUP(VALUE(MID(AD454,1,3)),$P$5:$W$120,4,0),1,3)))</f>
        <v/>
      </c>
      <c r="AG454" t="str">
        <f t="shared" si="88"/>
        <v/>
      </c>
      <c r="AH454" s="85"/>
      <c r="AI454" s="49" t="str">
        <f t="shared" ref="AI454:AI517" si="91">IF(ISERR(VALUE(MID(AD454,1,3))),"",VALUE(MID(VLOOKUP(VALUE(MID(AD454,1,3)),$P$5:$W$120,6,0),1,3)))</f>
        <v/>
      </c>
      <c r="AJ454" t="str">
        <f t="shared" si="89"/>
        <v/>
      </c>
      <c r="AK454" s="97">
        <f t="shared" si="87"/>
        <v>0</v>
      </c>
      <c r="AM454" s="98">
        <f t="shared" ref="AM454:AM498" si="92">IF(AG454=$AM$3,IF($AM$4="借方残",AH454+AM453,AM453-AH454),IF(AJ454=$AM$3,IF($AM$4="借方残",AM453-AK454,AK454+AM453),AM453))</f>
        <v>4703451</v>
      </c>
      <c r="AO454" s="100" t="str">
        <f t="shared" ref="AO454:AO517" si="93">IF($AO$3="","",IF(OR(AG454=$AO$3,AJ454=$AO$3),1,""))</f>
        <v/>
      </c>
      <c r="AP454" s="100" t="str">
        <f>IF(AO454=1,COUNTIF($AO$6:AO454,"=1"),"")</f>
        <v/>
      </c>
      <c r="AQ454" s="101" t="str">
        <f t="shared" ref="AQ454:AQ517" si="94">IF($AO$3="","",IF(AG454=$AO$3,"借",IF(AJ454=$AO$3,"貸","")))</f>
        <v/>
      </c>
    </row>
    <row r="455" spans="27:43" x14ac:dyDescent="0.2">
      <c r="AA455" s="49">
        <v>450</v>
      </c>
      <c r="AC455" s="49"/>
      <c r="AD455" t="str">
        <f>IF(AC455&lt;&gt;"",VLOOKUP(AC455,$P$5:W$120,8,0),"")</f>
        <v/>
      </c>
      <c r="AF455" s="49" t="str">
        <f t="shared" si="90"/>
        <v/>
      </c>
      <c r="AG455" t="str">
        <f t="shared" si="88"/>
        <v/>
      </c>
      <c r="AH455" s="85"/>
      <c r="AI455" s="49" t="str">
        <f t="shared" si="91"/>
        <v/>
      </c>
      <c r="AJ455" t="str">
        <f t="shared" si="89"/>
        <v/>
      </c>
      <c r="AK455" s="97">
        <f t="shared" si="87"/>
        <v>0</v>
      </c>
      <c r="AM455" s="98">
        <f t="shared" si="92"/>
        <v>4703451</v>
      </c>
      <c r="AO455" s="100" t="str">
        <f t="shared" si="93"/>
        <v/>
      </c>
      <c r="AP455" s="100" t="str">
        <f>IF(AO455=1,COUNTIF($AO$6:AO455,"=1"),"")</f>
        <v/>
      </c>
      <c r="AQ455" s="101" t="str">
        <f t="shared" si="94"/>
        <v/>
      </c>
    </row>
    <row r="456" spans="27:43" x14ac:dyDescent="0.2">
      <c r="AA456" s="49">
        <v>451</v>
      </c>
      <c r="AC456" s="49"/>
      <c r="AD456" t="str">
        <f>IF(AC456&lt;&gt;"",VLOOKUP(AC456,$P$5:W$120,8,0),"")</f>
        <v/>
      </c>
      <c r="AF456" s="49" t="str">
        <f t="shared" si="90"/>
        <v/>
      </c>
      <c r="AG456" t="str">
        <f t="shared" si="88"/>
        <v/>
      </c>
      <c r="AH456" s="85"/>
      <c r="AI456" s="49" t="str">
        <f t="shared" si="91"/>
        <v/>
      </c>
      <c r="AJ456" t="str">
        <f t="shared" si="89"/>
        <v/>
      </c>
      <c r="AK456" s="97">
        <f t="shared" si="87"/>
        <v>0</v>
      </c>
      <c r="AM456" s="98">
        <f t="shared" si="92"/>
        <v>4703451</v>
      </c>
      <c r="AO456" s="100" t="str">
        <f t="shared" si="93"/>
        <v/>
      </c>
      <c r="AP456" s="100" t="str">
        <f>IF(AO456=1,COUNTIF($AO$6:AO456,"=1"),"")</f>
        <v/>
      </c>
      <c r="AQ456" s="101" t="str">
        <f t="shared" si="94"/>
        <v/>
      </c>
    </row>
    <row r="457" spans="27:43" x14ac:dyDescent="0.2">
      <c r="AA457" s="49">
        <v>452</v>
      </c>
      <c r="AC457" s="49"/>
      <c r="AD457" t="str">
        <f>IF(AC457&lt;&gt;"",VLOOKUP(AC457,$P$5:W$120,8,0),"")</f>
        <v/>
      </c>
      <c r="AF457" s="49" t="str">
        <f t="shared" si="90"/>
        <v/>
      </c>
      <c r="AG457" t="str">
        <f t="shared" si="88"/>
        <v/>
      </c>
      <c r="AH457" s="85"/>
      <c r="AI457" s="49" t="str">
        <f t="shared" si="91"/>
        <v/>
      </c>
      <c r="AJ457" t="str">
        <f t="shared" si="89"/>
        <v/>
      </c>
      <c r="AK457" s="97">
        <f t="shared" si="87"/>
        <v>0</v>
      </c>
      <c r="AM457" s="98">
        <f t="shared" si="92"/>
        <v>4703451</v>
      </c>
      <c r="AO457" s="100" t="str">
        <f t="shared" si="93"/>
        <v/>
      </c>
      <c r="AP457" s="100" t="str">
        <f>IF(AO457=1,COUNTIF($AO$6:AO457,"=1"),"")</f>
        <v/>
      </c>
      <c r="AQ457" s="101" t="str">
        <f t="shared" si="94"/>
        <v/>
      </c>
    </row>
    <row r="458" spans="27:43" x14ac:dyDescent="0.2">
      <c r="AA458" s="49">
        <v>453</v>
      </c>
      <c r="AC458" s="49"/>
      <c r="AD458" t="str">
        <f>IF(AC458&lt;&gt;"",VLOOKUP(AC458,$P$5:W$120,8,0),"")</f>
        <v/>
      </c>
      <c r="AF458" s="49" t="str">
        <f t="shared" si="90"/>
        <v/>
      </c>
      <c r="AG458" t="str">
        <f t="shared" si="88"/>
        <v/>
      </c>
      <c r="AH458" s="85"/>
      <c r="AI458" s="49" t="str">
        <f t="shared" si="91"/>
        <v/>
      </c>
      <c r="AJ458" t="str">
        <f t="shared" si="89"/>
        <v/>
      </c>
      <c r="AK458" s="97">
        <f t="shared" si="87"/>
        <v>0</v>
      </c>
      <c r="AM458" s="98">
        <f t="shared" si="92"/>
        <v>4703451</v>
      </c>
      <c r="AO458" s="100" t="str">
        <f t="shared" si="93"/>
        <v/>
      </c>
      <c r="AP458" s="100" t="str">
        <f>IF(AO458=1,COUNTIF($AO$6:AO458,"=1"),"")</f>
        <v/>
      </c>
      <c r="AQ458" s="101" t="str">
        <f t="shared" si="94"/>
        <v/>
      </c>
    </row>
    <row r="459" spans="27:43" x14ac:dyDescent="0.2">
      <c r="AA459" s="49">
        <v>454</v>
      </c>
      <c r="AC459" s="49"/>
      <c r="AD459" t="str">
        <f>IF(AC459&lt;&gt;"",VLOOKUP(AC459,$P$5:W$120,8,0),"")</f>
        <v/>
      </c>
      <c r="AF459" s="49" t="str">
        <f t="shared" si="90"/>
        <v/>
      </c>
      <c r="AG459" t="str">
        <f t="shared" si="88"/>
        <v/>
      </c>
      <c r="AH459" s="85"/>
      <c r="AI459" s="49" t="str">
        <f t="shared" si="91"/>
        <v/>
      </c>
      <c r="AJ459" t="str">
        <f t="shared" si="89"/>
        <v/>
      </c>
      <c r="AK459" s="97">
        <f t="shared" si="87"/>
        <v>0</v>
      </c>
      <c r="AM459" s="98">
        <f t="shared" si="92"/>
        <v>4703451</v>
      </c>
      <c r="AO459" s="100" t="str">
        <f t="shared" si="93"/>
        <v/>
      </c>
      <c r="AP459" s="100" t="str">
        <f>IF(AO459=1,COUNTIF($AO$6:AO459,"=1"),"")</f>
        <v/>
      </c>
      <c r="AQ459" s="101" t="str">
        <f t="shared" si="94"/>
        <v/>
      </c>
    </row>
    <row r="460" spans="27:43" x14ac:dyDescent="0.2">
      <c r="AA460" s="49">
        <v>455</v>
      </c>
      <c r="AC460" s="49"/>
      <c r="AD460" t="str">
        <f>IF(AC460&lt;&gt;"",VLOOKUP(AC460,$P$5:W$120,8,0),"")</f>
        <v/>
      </c>
      <c r="AF460" s="49" t="str">
        <f t="shared" si="90"/>
        <v/>
      </c>
      <c r="AG460" t="str">
        <f t="shared" si="88"/>
        <v/>
      </c>
      <c r="AH460" s="85"/>
      <c r="AI460" s="49" t="str">
        <f t="shared" si="91"/>
        <v/>
      </c>
      <c r="AJ460" t="str">
        <f t="shared" si="89"/>
        <v/>
      </c>
      <c r="AK460" s="97">
        <f t="shared" si="87"/>
        <v>0</v>
      </c>
      <c r="AM460" s="98">
        <f t="shared" si="92"/>
        <v>4703451</v>
      </c>
      <c r="AO460" s="100" t="str">
        <f t="shared" si="93"/>
        <v/>
      </c>
      <c r="AP460" s="100" t="str">
        <f>IF(AO460=1,COUNTIF($AO$6:AO460,"=1"),"")</f>
        <v/>
      </c>
      <c r="AQ460" s="101" t="str">
        <f t="shared" si="94"/>
        <v/>
      </c>
    </row>
    <row r="461" spans="27:43" x14ac:dyDescent="0.2">
      <c r="AA461" s="49">
        <v>456</v>
      </c>
      <c r="AC461" s="49"/>
      <c r="AD461" t="str">
        <f>IF(AC461&lt;&gt;"",VLOOKUP(AC461,$P$5:W$120,8,0),"")</f>
        <v/>
      </c>
      <c r="AF461" s="49" t="str">
        <f t="shared" si="90"/>
        <v/>
      </c>
      <c r="AG461" t="str">
        <f t="shared" si="88"/>
        <v/>
      </c>
      <c r="AH461" s="85"/>
      <c r="AI461" s="49" t="str">
        <f t="shared" si="91"/>
        <v/>
      </c>
      <c r="AJ461" t="str">
        <f t="shared" si="89"/>
        <v/>
      </c>
      <c r="AK461" s="97">
        <f t="shared" si="87"/>
        <v>0</v>
      </c>
      <c r="AM461" s="98">
        <f t="shared" si="92"/>
        <v>4703451</v>
      </c>
      <c r="AO461" s="100" t="str">
        <f t="shared" si="93"/>
        <v/>
      </c>
      <c r="AP461" s="100" t="str">
        <f>IF(AO461=1,COUNTIF($AO$6:AO461,"=1"),"")</f>
        <v/>
      </c>
      <c r="AQ461" s="101" t="str">
        <f t="shared" si="94"/>
        <v/>
      </c>
    </row>
    <row r="462" spans="27:43" x14ac:dyDescent="0.2">
      <c r="AA462" s="49">
        <v>457</v>
      </c>
      <c r="AC462" s="49"/>
      <c r="AD462" t="str">
        <f>IF(AC462&lt;&gt;"",VLOOKUP(AC462,$P$5:W$120,8,0),"")</f>
        <v/>
      </c>
      <c r="AF462" s="49" t="str">
        <f t="shared" si="90"/>
        <v/>
      </c>
      <c r="AG462" t="str">
        <f t="shared" si="88"/>
        <v/>
      </c>
      <c r="AH462" s="85"/>
      <c r="AI462" s="49" t="str">
        <f t="shared" si="91"/>
        <v/>
      </c>
      <c r="AJ462" t="str">
        <f t="shared" si="89"/>
        <v/>
      </c>
      <c r="AK462" s="97">
        <f t="shared" si="87"/>
        <v>0</v>
      </c>
      <c r="AM462" s="98">
        <f t="shared" si="92"/>
        <v>4703451</v>
      </c>
      <c r="AO462" s="100" t="str">
        <f t="shared" si="93"/>
        <v/>
      </c>
      <c r="AP462" s="100" t="str">
        <f>IF(AO462=1,COUNTIF($AO$6:AO462,"=1"),"")</f>
        <v/>
      </c>
      <c r="AQ462" s="101" t="str">
        <f t="shared" si="94"/>
        <v/>
      </c>
    </row>
    <row r="463" spans="27:43" x14ac:dyDescent="0.2">
      <c r="AA463" s="49">
        <v>458</v>
      </c>
      <c r="AC463" s="49"/>
      <c r="AD463" t="str">
        <f>IF(AC463&lt;&gt;"",VLOOKUP(AC463,$P$5:W$120,8,0),"")</f>
        <v/>
      </c>
      <c r="AF463" s="49" t="str">
        <f t="shared" si="90"/>
        <v/>
      </c>
      <c r="AG463" t="str">
        <f t="shared" si="88"/>
        <v/>
      </c>
      <c r="AH463" s="85"/>
      <c r="AI463" s="49" t="str">
        <f t="shared" si="91"/>
        <v/>
      </c>
      <c r="AJ463" t="str">
        <f t="shared" si="89"/>
        <v/>
      </c>
      <c r="AK463" s="97">
        <f t="shared" si="87"/>
        <v>0</v>
      </c>
      <c r="AM463" s="98">
        <f t="shared" si="92"/>
        <v>4703451</v>
      </c>
      <c r="AO463" s="100" t="str">
        <f t="shared" si="93"/>
        <v/>
      </c>
      <c r="AP463" s="100" t="str">
        <f>IF(AO463=1,COUNTIF($AO$6:AO463,"=1"),"")</f>
        <v/>
      </c>
      <c r="AQ463" s="101" t="str">
        <f t="shared" si="94"/>
        <v/>
      </c>
    </row>
    <row r="464" spans="27:43" x14ac:dyDescent="0.2">
      <c r="AA464" s="49">
        <v>459</v>
      </c>
      <c r="AC464" s="49"/>
      <c r="AD464" t="str">
        <f>IF(AC464&lt;&gt;"",VLOOKUP(AC464,$P$5:W$120,8,0),"")</f>
        <v/>
      </c>
      <c r="AF464" s="49" t="str">
        <f t="shared" si="90"/>
        <v/>
      </c>
      <c r="AG464" t="str">
        <f t="shared" si="88"/>
        <v/>
      </c>
      <c r="AH464" s="85"/>
      <c r="AI464" s="49" t="str">
        <f t="shared" si="91"/>
        <v/>
      </c>
      <c r="AJ464" t="str">
        <f t="shared" si="89"/>
        <v/>
      </c>
      <c r="AK464" s="97">
        <f t="shared" si="87"/>
        <v>0</v>
      </c>
      <c r="AM464" s="98">
        <f t="shared" si="92"/>
        <v>4703451</v>
      </c>
      <c r="AO464" s="100" t="str">
        <f t="shared" si="93"/>
        <v/>
      </c>
      <c r="AP464" s="100" t="str">
        <f>IF(AO464=1,COUNTIF($AO$6:AO464,"=1"),"")</f>
        <v/>
      </c>
      <c r="AQ464" s="101" t="str">
        <f t="shared" si="94"/>
        <v/>
      </c>
    </row>
    <row r="465" spans="27:43" x14ac:dyDescent="0.2">
      <c r="AA465" s="49">
        <v>460</v>
      </c>
      <c r="AC465" s="49"/>
      <c r="AD465" t="str">
        <f>IF(AC465&lt;&gt;"",VLOOKUP(AC465,$P$5:W$120,8,0),"")</f>
        <v/>
      </c>
      <c r="AF465" s="49" t="str">
        <f t="shared" si="90"/>
        <v/>
      </c>
      <c r="AG465" t="str">
        <f t="shared" si="88"/>
        <v/>
      </c>
      <c r="AH465" s="85"/>
      <c r="AI465" s="49" t="str">
        <f t="shared" si="91"/>
        <v/>
      </c>
      <c r="AJ465" t="str">
        <f t="shared" si="89"/>
        <v/>
      </c>
      <c r="AK465" s="97">
        <f t="shared" si="87"/>
        <v>0</v>
      </c>
      <c r="AM465" s="98">
        <f t="shared" si="92"/>
        <v>4703451</v>
      </c>
      <c r="AO465" s="100" t="str">
        <f t="shared" si="93"/>
        <v/>
      </c>
      <c r="AP465" s="100" t="str">
        <f>IF(AO465=1,COUNTIF($AO$6:AO465,"=1"),"")</f>
        <v/>
      </c>
      <c r="AQ465" s="101" t="str">
        <f t="shared" si="94"/>
        <v/>
      </c>
    </row>
    <row r="466" spans="27:43" x14ac:dyDescent="0.2">
      <c r="AA466" s="49">
        <v>461</v>
      </c>
      <c r="AC466" s="49"/>
      <c r="AD466" t="str">
        <f>IF(AC466&lt;&gt;"",VLOOKUP(AC466,$P$5:W$120,8,0),"")</f>
        <v/>
      </c>
      <c r="AF466" s="49" t="str">
        <f t="shared" si="90"/>
        <v/>
      </c>
      <c r="AG466" t="str">
        <f t="shared" si="88"/>
        <v/>
      </c>
      <c r="AH466" s="85"/>
      <c r="AI466" s="49" t="str">
        <f t="shared" si="91"/>
        <v/>
      </c>
      <c r="AJ466" t="str">
        <f t="shared" si="89"/>
        <v/>
      </c>
      <c r="AK466" s="97">
        <f t="shared" si="87"/>
        <v>0</v>
      </c>
      <c r="AM466" s="98">
        <f t="shared" si="92"/>
        <v>4703451</v>
      </c>
      <c r="AO466" s="100" t="str">
        <f t="shared" si="93"/>
        <v/>
      </c>
      <c r="AP466" s="100" t="str">
        <f>IF(AO466=1,COUNTIF($AO$6:AO466,"=1"),"")</f>
        <v/>
      </c>
      <c r="AQ466" s="101" t="str">
        <f t="shared" si="94"/>
        <v/>
      </c>
    </row>
    <row r="467" spans="27:43" x14ac:dyDescent="0.2">
      <c r="AA467" s="49">
        <v>462</v>
      </c>
      <c r="AC467" s="49"/>
      <c r="AD467" t="str">
        <f>IF(AC467&lt;&gt;"",VLOOKUP(AC467,$P$5:W$120,8,0),"")</f>
        <v/>
      </c>
      <c r="AF467" s="49" t="str">
        <f t="shared" si="90"/>
        <v/>
      </c>
      <c r="AG467" t="str">
        <f t="shared" si="88"/>
        <v/>
      </c>
      <c r="AH467" s="85"/>
      <c r="AI467" s="49" t="str">
        <f t="shared" si="91"/>
        <v/>
      </c>
      <c r="AJ467" t="str">
        <f t="shared" si="89"/>
        <v/>
      </c>
      <c r="AK467" s="97">
        <f t="shared" si="87"/>
        <v>0</v>
      </c>
      <c r="AM467" s="98">
        <f t="shared" si="92"/>
        <v>4703451</v>
      </c>
      <c r="AO467" s="100" t="str">
        <f t="shared" si="93"/>
        <v/>
      </c>
      <c r="AP467" s="100" t="str">
        <f>IF(AO467=1,COUNTIF($AO$6:AO467,"=1"),"")</f>
        <v/>
      </c>
      <c r="AQ467" s="101" t="str">
        <f t="shared" si="94"/>
        <v/>
      </c>
    </row>
    <row r="468" spans="27:43" x14ac:dyDescent="0.2">
      <c r="AA468" s="49">
        <v>463</v>
      </c>
      <c r="AC468" s="49"/>
      <c r="AD468" t="str">
        <f>IF(AC468&lt;&gt;"",VLOOKUP(AC468,$P$5:W$120,8,0),"")</f>
        <v/>
      </c>
      <c r="AF468" s="49" t="str">
        <f t="shared" si="90"/>
        <v/>
      </c>
      <c r="AG468" t="str">
        <f t="shared" si="88"/>
        <v/>
      </c>
      <c r="AH468" s="85"/>
      <c r="AI468" s="49" t="str">
        <f t="shared" si="91"/>
        <v/>
      </c>
      <c r="AJ468" t="str">
        <f t="shared" si="89"/>
        <v/>
      </c>
      <c r="AK468" s="97">
        <f t="shared" si="87"/>
        <v>0</v>
      </c>
      <c r="AM468" s="98">
        <f t="shared" si="92"/>
        <v>4703451</v>
      </c>
      <c r="AO468" s="100" t="str">
        <f t="shared" si="93"/>
        <v/>
      </c>
      <c r="AP468" s="100" t="str">
        <f>IF(AO468=1,COUNTIF($AO$6:AO468,"=1"),"")</f>
        <v/>
      </c>
      <c r="AQ468" s="101" t="str">
        <f t="shared" si="94"/>
        <v/>
      </c>
    </row>
    <row r="469" spans="27:43" x14ac:dyDescent="0.2">
      <c r="AA469" s="49">
        <v>464</v>
      </c>
      <c r="AC469" s="49"/>
      <c r="AD469" t="str">
        <f>IF(AC469&lt;&gt;"",VLOOKUP(AC469,$P$5:W$120,8,0),"")</f>
        <v/>
      </c>
      <c r="AF469" s="49" t="str">
        <f t="shared" si="90"/>
        <v/>
      </c>
      <c r="AG469" t="str">
        <f t="shared" si="88"/>
        <v/>
      </c>
      <c r="AH469" s="85"/>
      <c r="AI469" s="49" t="str">
        <f t="shared" si="91"/>
        <v/>
      </c>
      <c r="AJ469" t="str">
        <f t="shared" si="89"/>
        <v/>
      </c>
      <c r="AK469" s="97">
        <f t="shared" si="87"/>
        <v>0</v>
      </c>
      <c r="AM469" s="98">
        <f t="shared" si="92"/>
        <v>4703451</v>
      </c>
      <c r="AO469" s="100" t="str">
        <f t="shared" si="93"/>
        <v/>
      </c>
      <c r="AP469" s="100" t="str">
        <f>IF(AO469=1,COUNTIF($AO$6:AO469,"=1"),"")</f>
        <v/>
      </c>
      <c r="AQ469" s="101" t="str">
        <f t="shared" si="94"/>
        <v/>
      </c>
    </row>
    <row r="470" spans="27:43" x14ac:dyDescent="0.2">
      <c r="AA470" s="49">
        <v>465</v>
      </c>
      <c r="AC470" s="49"/>
      <c r="AD470" t="str">
        <f>IF(AC470&lt;&gt;"",VLOOKUP(AC470,$P$5:W$120,8,0),"")</f>
        <v/>
      </c>
      <c r="AF470" s="49" t="str">
        <f t="shared" si="90"/>
        <v/>
      </c>
      <c r="AG470" t="str">
        <f t="shared" si="88"/>
        <v/>
      </c>
      <c r="AH470" s="85"/>
      <c r="AI470" s="49" t="str">
        <f t="shared" si="91"/>
        <v/>
      </c>
      <c r="AJ470" t="str">
        <f t="shared" si="89"/>
        <v/>
      </c>
      <c r="AK470" s="97">
        <f t="shared" si="87"/>
        <v>0</v>
      </c>
      <c r="AM470" s="98">
        <f t="shared" si="92"/>
        <v>4703451</v>
      </c>
      <c r="AO470" s="100" t="str">
        <f t="shared" si="93"/>
        <v/>
      </c>
      <c r="AP470" s="100" t="str">
        <f>IF(AO470=1,COUNTIF($AO$6:AO470,"=1"),"")</f>
        <v/>
      </c>
      <c r="AQ470" s="101" t="str">
        <f t="shared" si="94"/>
        <v/>
      </c>
    </row>
    <row r="471" spans="27:43" x14ac:dyDescent="0.2">
      <c r="AA471" s="49">
        <v>466</v>
      </c>
      <c r="AC471" s="49"/>
      <c r="AD471" t="str">
        <f>IF(AC471&lt;&gt;"",VLOOKUP(AC471,$P$5:W$120,8,0),"")</f>
        <v/>
      </c>
      <c r="AF471" s="49" t="str">
        <f t="shared" si="90"/>
        <v/>
      </c>
      <c r="AG471" t="str">
        <f t="shared" si="88"/>
        <v/>
      </c>
      <c r="AH471" s="85"/>
      <c r="AI471" s="49" t="str">
        <f t="shared" si="91"/>
        <v/>
      </c>
      <c r="AJ471" t="str">
        <f t="shared" si="89"/>
        <v/>
      </c>
      <c r="AK471" s="97">
        <f t="shared" si="87"/>
        <v>0</v>
      </c>
      <c r="AM471" s="98">
        <f t="shared" si="92"/>
        <v>4703451</v>
      </c>
      <c r="AO471" s="100" t="str">
        <f t="shared" si="93"/>
        <v/>
      </c>
      <c r="AP471" s="100" t="str">
        <f>IF(AO471=1,COUNTIF($AO$6:AO471,"=1"),"")</f>
        <v/>
      </c>
      <c r="AQ471" s="101" t="str">
        <f t="shared" si="94"/>
        <v/>
      </c>
    </row>
    <row r="472" spans="27:43" x14ac:dyDescent="0.2">
      <c r="AA472" s="49">
        <v>467</v>
      </c>
      <c r="AC472" s="49"/>
      <c r="AD472" t="str">
        <f>IF(AC472&lt;&gt;"",VLOOKUP(AC472,$P$5:W$120,8,0),"")</f>
        <v/>
      </c>
      <c r="AF472" s="49" t="str">
        <f t="shared" si="90"/>
        <v/>
      </c>
      <c r="AG472" t="str">
        <f t="shared" si="88"/>
        <v/>
      </c>
      <c r="AH472" s="85"/>
      <c r="AI472" s="49" t="str">
        <f t="shared" si="91"/>
        <v/>
      </c>
      <c r="AJ472" t="str">
        <f t="shared" si="89"/>
        <v/>
      </c>
      <c r="AK472" s="97">
        <f t="shared" si="87"/>
        <v>0</v>
      </c>
      <c r="AM472" s="98">
        <f t="shared" si="92"/>
        <v>4703451</v>
      </c>
      <c r="AO472" s="100" t="str">
        <f t="shared" si="93"/>
        <v/>
      </c>
      <c r="AP472" s="100" t="str">
        <f>IF(AO472=1,COUNTIF($AO$6:AO472,"=1"),"")</f>
        <v/>
      </c>
      <c r="AQ472" s="101" t="str">
        <f t="shared" si="94"/>
        <v/>
      </c>
    </row>
    <row r="473" spans="27:43" x14ac:dyDescent="0.2">
      <c r="AA473" s="49">
        <v>468</v>
      </c>
      <c r="AC473" s="49"/>
      <c r="AD473" t="str">
        <f>IF(AC473&lt;&gt;"",VLOOKUP(AC473,$P$5:W$120,8,0),"")</f>
        <v/>
      </c>
      <c r="AF473" s="49" t="str">
        <f t="shared" si="90"/>
        <v/>
      </c>
      <c r="AG473" t="str">
        <f t="shared" si="88"/>
        <v/>
      </c>
      <c r="AH473" s="85"/>
      <c r="AI473" s="49" t="str">
        <f t="shared" si="91"/>
        <v/>
      </c>
      <c r="AJ473" t="str">
        <f t="shared" si="89"/>
        <v/>
      </c>
      <c r="AK473" s="97">
        <f t="shared" si="87"/>
        <v>0</v>
      </c>
      <c r="AM473" s="98">
        <f t="shared" si="92"/>
        <v>4703451</v>
      </c>
      <c r="AO473" s="100" t="str">
        <f t="shared" si="93"/>
        <v/>
      </c>
      <c r="AP473" s="100" t="str">
        <f>IF(AO473=1,COUNTIF($AO$6:AO473,"=1"),"")</f>
        <v/>
      </c>
      <c r="AQ473" s="101" t="str">
        <f t="shared" si="94"/>
        <v/>
      </c>
    </row>
    <row r="474" spans="27:43" x14ac:dyDescent="0.2">
      <c r="AA474" s="49">
        <v>469</v>
      </c>
      <c r="AC474" s="49"/>
      <c r="AD474" t="str">
        <f>IF(AC474&lt;&gt;"",VLOOKUP(AC474,$P$5:W$120,8,0),"")</f>
        <v/>
      </c>
      <c r="AF474" s="49" t="str">
        <f t="shared" si="90"/>
        <v/>
      </c>
      <c r="AG474" t="str">
        <f t="shared" si="88"/>
        <v/>
      </c>
      <c r="AH474" s="85"/>
      <c r="AI474" s="49" t="str">
        <f t="shared" si="91"/>
        <v/>
      </c>
      <c r="AJ474" t="str">
        <f t="shared" si="89"/>
        <v/>
      </c>
      <c r="AK474" s="97">
        <f t="shared" si="87"/>
        <v>0</v>
      </c>
      <c r="AM474" s="98">
        <f t="shared" si="92"/>
        <v>4703451</v>
      </c>
      <c r="AO474" s="100" t="str">
        <f t="shared" si="93"/>
        <v/>
      </c>
      <c r="AP474" s="100" t="str">
        <f>IF(AO474=1,COUNTIF($AO$6:AO474,"=1"),"")</f>
        <v/>
      </c>
      <c r="AQ474" s="101" t="str">
        <f t="shared" si="94"/>
        <v/>
      </c>
    </row>
    <row r="475" spans="27:43" x14ac:dyDescent="0.2">
      <c r="AA475" s="49">
        <v>470</v>
      </c>
      <c r="AC475" s="49"/>
      <c r="AD475" t="str">
        <f>IF(AC475&lt;&gt;"",VLOOKUP(AC475,$P$5:W$120,8,0),"")</f>
        <v/>
      </c>
      <c r="AF475" s="49" t="str">
        <f t="shared" si="90"/>
        <v/>
      </c>
      <c r="AG475" t="str">
        <f t="shared" si="88"/>
        <v/>
      </c>
      <c r="AH475" s="85"/>
      <c r="AI475" s="49" t="str">
        <f t="shared" si="91"/>
        <v/>
      </c>
      <c r="AJ475" t="str">
        <f t="shared" si="89"/>
        <v/>
      </c>
      <c r="AK475" s="97">
        <f t="shared" ref="AK475:AK538" si="95">AH475</f>
        <v>0</v>
      </c>
      <c r="AM475" s="98">
        <f t="shared" si="92"/>
        <v>4703451</v>
      </c>
      <c r="AO475" s="100" t="str">
        <f t="shared" si="93"/>
        <v/>
      </c>
      <c r="AP475" s="100" t="str">
        <f>IF(AO475=1,COUNTIF($AO$6:AO475,"=1"),"")</f>
        <v/>
      </c>
      <c r="AQ475" s="101" t="str">
        <f t="shared" si="94"/>
        <v/>
      </c>
    </row>
    <row r="476" spans="27:43" x14ac:dyDescent="0.2">
      <c r="AA476" s="49">
        <v>471</v>
      </c>
      <c r="AC476" s="49"/>
      <c r="AD476" t="str">
        <f>IF(AC476&lt;&gt;"",VLOOKUP(AC476,$P$5:W$120,8,0),"")</f>
        <v/>
      </c>
      <c r="AF476" s="49" t="str">
        <f t="shared" si="90"/>
        <v/>
      </c>
      <c r="AG476" t="str">
        <f t="shared" si="88"/>
        <v/>
      </c>
      <c r="AH476" s="85"/>
      <c r="AI476" s="49" t="str">
        <f t="shared" si="91"/>
        <v/>
      </c>
      <c r="AJ476" t="str">
        <f t="shared" si="89"/>
        <v/>
      </c>
      <c r="AK476" s="97">
        <f t="shared" si="95"/>
        <v>0</v>
      </c>
      <c r="AM476" s="98">
        <f t="shared" si="92"/>
        <v>4703451</v>
      </c>
      <c r="AO476" s="100" t="str">
        <f t="shared" si="93"/>
        <v/>
      </c>
      <c r="AP476" s="100" t="str">
        <f>IF(AO476=1,COUNTIF($AO$6:AO476,"=1"),"")</f>
        <v/>
      </c>
      <c r="AQ476" s="101" t="str">
        <f t="shared" si="94"/>
        <v/>
      </c>
    </row>
    <row r="477" spans="27:43" x14ac:dyDescent="0.2">
      <c r="AA477" s="49">
        <v>472</v>
      </c>
      <c r="AC477" s="49"/>
      <c r="AD477" t="str">
        <f>IF(AC477&lt;&gt;"",VLOOKUP(AC477,$P$5:W$120,8,0),"")</f>
        <v/>
      </c>
      <c r="AF477" s="49" t="str">
        <f t="shared" si="90"/>
        <v/>
      </c>
      <c r="AG477" t="str">
        <f t="shared" si="88"/>
        <v/>
      </c>
      <c r="AH477" s="85"/>
      <c r="AI477" s="49" t="str">
        <f t="shared" si="91"/>
        <v/>
      </c>
      <c r="AJ477" t="str">
        <f t="shared" si="89"/>
        <v/>
      </c>
      <c r="AK477" s="97">
        <f t="shared" si="95"/>
        <v>0</v>
      </c>
      <c r="AM477" s="98">
        <f t="shared" si="92"/>
        <v>4703451</v>
      </c>
      <c r="AO477" s="100" t="str">
        <f t="shared" si="93"/>
        <v/>
      </c>
      <c r="AP477" s="100" t="str">
        <f>IF(AO477=1,COUNTIF($AO$6:AO477,"=1"),"")</f>
        <v/>
      </c>
      <c r="AQ477" s="101" t="str">
        <f t="shared" si="94"/>
        <v/>
      </c>
    </row>
    <row r="478" spans="27:43" x14ac:dyDescent="0.2">
      <c r="AA478" s="49">
        <v>473</v>
      </c>
      <c r="AC478" s="49"/>
      <c r="AD478" t="str">
        <f>IF(AC478&lt;&gt;"",VLOOKUP(AC478,$P$5:W$120,8,0),"")</f>
        <v/>
      </c>
      <c r="AF478" s="49" t="str">
        <f t="shared" si="90"/>
        <v/>
      </c>
      <c r="AG478" t="str">
        <f t="shared" si="88"/>
        <v/>
      </c>
      <c r="AH478" s="85"/>
      <c r="AI478" s="49" t="str">
        <f t="shared" si="91"/>
        <v/>
      </c>
      <c r="AJ478" t="str">
        <f t="shared" si="89"/>
        <v/>
      </c>
      <c r="AK478" s="97">
        <f t="shared" si="95"/>
        <v>0</v>
      </c>
      <c r="AM478" s="98">
        <f t="shared" si="92"/>
        <v>4703451</v>
      </c>
      <c r="AO478" s="100" t="str">
        <f t="shared" si="93"/>
        <v/>
      </c>
      <c r="AP478" s="100" t="str">
        <f>IF(AO478=1,COUNTIF($AO$6:AO478,"=1"),"")</f>
        <v/>
      </c>
      <c r="AQ478" s="101" t="str">
        <f t="shared" si="94"/>
        <v/>
      </c>
    </row>
    <row r="479" spans="27:43" x14ac:dyDescent="0.2">
      <c r="AA479" s="49">
        <v>474</v>
      </c>
      <c r="AC479" s="49"/>
      <c r="AD479" t="str">
        <f>IF(AC479&lt;&gt;"",VLOOKUP(AC479,$P$5:W$120,8,0),"")</f>
        <v/>
      </c>
      <c r="AF479" s="49" t="str">
        <f t="shared" si="90"/>
        <v/>
      </c>
      <c r="AG479" t="str">
        <f t="shared" si="88"/>
        <v/>
      </c>
      <c r="AH479" s="85"/>
      <c r="AI479" s="49" t="str">
        <f t="shared" si="91"/>
        <v/>
      </c>
      <c r="AJ479" t="str">
        <f t="shared" si="89"/>
        <v/>
      </c>
      <c r="AK479" s="97">
        <f t="shared" si="95"/>
        <v>0</v>
      </c>
      <c r="AM479" s="98">
        <f t="shared" si="92"/>
        <v>4703451</v>
      </c>
      <c r="AO479" s="100" t="str">
        <f t="shared" si="93"/>
        <v/>
      </c>
      <c r="AP479" s="100" t="str">
        <f>IF(AO479=1,COUNTIF($AO$6:AO479,"=1"),"")</f>
        <v/>
      </c>
      <c r="AQ479" s="101" t="str">
        <f t="shared" si="94"/>
        <v/>
      </c>
    </row>
    <row r="480" spans="27:43" x14ac:dyDescent="0.2">
      <c r="AA480" s="49">
        <v>475</v>
      </c>
      <c r="AC480" s="49"/>
      <c r="AD480" t="str">
        <f>IF(AC480&lt;&gt;"",VLOOKUP(AC480,$P$5:W$120,8,0),"")</f>
        <v/>
      </c>
      <c r="AF480" s="49" t="str">
        <f t="shared" si="90"/>
        <v/>
      </c>
      <c r="AG480" t="str">
        <f t="shared" si="88"/>
        <v/>
      </c>
      <c r="AH480" s="85"/>
      <c r="AI480" s="49" t="str">
        <f t="shared" si="91"/>
        <v/>
      </c>
      <c r="AJ480" t="str">
        <f t="shared" si="89"/>
        <v/>
      </c>
      <c r="AK480" s="97">
        <f t="shared" si="95"/>
        <v>0</v>
      </c>
      <c r="AM480" s="98">
        <f t="shared" si="92"/>
        <v>4703451</v>
      </c>
      <c r="AO480" s="100" t="str">
        <f t="shared" si="93"/>
        <v/>
      </c>
      <c r="AP480" s="100" t="str">
        <f>IF(AO480=1,COUNTIF($AO$6:AO480,"=1"),"")</f>
        <v/>
      </c>
      <c r="AQ480" s="101" t="str">
        <f t="shared" si="94"/>
        <v/>
      </c>
    </row>
    <row r="481" spans="27:43" x14ac:dyDescent="0.2">
      <c r="AA481" s="49">
        <v>476</v>
      </c>
      <c r="AC481" s="49"/>
      <c r="AD481" t="str">
        <f>IF(AC481&lt;&gt;"",VLOOKUP(AC481,$P$5:W$120,8,0),"")</f>
        <v/>
      </c>
      <c r="AF481" s="49" t="str">
        <f t="shared" si="90"/>
        <v/>
      </c>
      <c r="AG481" t="str">
        <f t="shared" si="88"/>
        <v/>
      </c>
      <c r="AH481" s="85"/>
      <c r="AI481" s="49" t="str">
        <f t="shared" si="91"/>
        <v/>
      </c>
      <c r="AJ481" t="str">
        <f t="shared" si="89"/>
        <v/>
      </c>
      <c r="AK481" s="97">
        <f t="shared" si="95"/>
        <v>0</v>
      </c>
      <c r="AM481" s="98">
        <f t="shared" si="92"/>
        <v>4703451</v>
      </c>
      <c r="AO481" s="100" t="str">
        <f t="shared" si="93"/>
        <v/>
      </c>
      <c r="AP481" s="100" t="str">
        <f>IF(AO481=1,COUNTIF($AO$6:AO481,"=1"),"")</f>
        <v/>
      </c>
      <c r="AQ481" s="101" t="str">
        <f t="shared" si="94"/>
        <v/>
      </c>
    </row>
    <row r="482" spans="27:43" x14ac:dyDescent="0.2">
      <c r="AA482" s="49">
        <v>477</v>
      </c>
      <c r="AC482" s="49"/>
      <c r="AD482" t="str">
        <f>IF(AC482&lt;&gt;"",VLOOKUP(AC482,$P$5:W$120,8,0),"")</f>
        <v/>
      </c>
      <c r="AF482" s="49" t="str">
        <f t="shared" si="90"/>
        <v/>
      </c>
      <c r="AG482" t="str">
        <f t="shared" si="88"/>
        <v/>
      </c>
      <c r="AH482" s="85"/>
      <c r="AI482" s="49" t="str">
        <f t="shared" si="91"/>
        <v/>
      </c>
      <c r="AJ482" t="str">
        <f t="shared" si="89"/>
        <v/>
      </c>
      <c r="AK482" s="97">
        <f t="shared" si="95"/>
        <v>0</v>
      </c>
      <c r="AM482" s="98">
        <f t="shared" si="92"/>
        <v>4703451</v>
      </c>
      <c r="AO482" s="100" t="str">
        <f t="shared" si="93"/>
        <v/>
      </c>
      <c r="AP482" s="100" t="str">
        <f>IF(AO482=1,COUNTIF($AO$6:AO482,"=1"),"")</f>
        <v/>
      </c>
      <c r="AQ482" s="101" t="str">
        <f t="shared" si="94"/>
        <v/>
      </c>
    </row>
    <row r="483" spans="27:43" x14ac:dyDescent="0.2">
      <c r="AA483" s="49">
        <v>478</v>
      </c>
      <c r="AC483" s="49"/>
      <c r="AD483" t="str">
        <f>IF(AC483&lt;&gt;"",VLOOKUP(AC483,$P$5:W$120,8,0),"")</f>
        <v/>
      </c>
      <c r="AF483" s="49" t="str">
        <f t="shared" si="90"/>
        <v/>
      </c>
      <c r="AG483" t="str">
        <f t="shared" si="88"/>
        <v/>
      </c>
      <c r="AH483" s="85"/>
      <c r="AI483" s="49" t="str">
        <f t="shared" si="91"/>
        <v/>
      </c>
      <c r="AJ483" t="str">
        <f t="shared" si="89"/>
        <v/>
      </c>
      <c r="AK483" s="97">
        <f t="shared" si="95"/>
        <v>0</v>
      </c>
      <c r="AM483" s="98">
        <f t="shared" si="92"/>
        <v>4703451</v>
      </c>
      <c r="AO483" s="100" t="str">
        <f t="shared" si="93"/>
        <v/>
      </c>
      <c r="AP483" s="100" t="str">
        <f>IF(AO483=1,COUNTIF($AO$6:AO483,"=1"),"")</f>
        <v/>
      </c>
      <c r="AQ483" s="101" t="str">
        <f t="shared" si="94"/>
        <v/>
      </c>
    </row>
    <row r="484" spans="27:43" x14ac:dyDescent="0.2">
      <c r="AA484" s="49">
        <v>479</v>
      </c>
      <c r="AC484" s="49"/>
      <c r="AD484" t="str">
        <f>IF(AC484&lt;&gt;"",VLOOKUP(AC484,$P$5:W$120,8,0),"")</f>
        <v/>
      </c>
      <c r="AF484" s="49" t="str">
        <f t="shared" si="90"/>
        <v/>
      </c>
      <c r="AG484" t="str">
        <f t="shared" si="88"/>
        <v/>
      </c>
      <c r="AH484" s="85"/>
      <c r="AI484" s="49" t="str">
        <f t="shared" si="91"/>
        <v/>
      </c>
      <c r="AJ484" t="str">
        <f t="shared" si="89"/>
        <v/>
      </c>
      <c r="AK484" s="97">
        <f t="shared" si="95"/>
        <v>0</v>
      </c>
      <c r="AM484" s="98">
        <f t="shared" si="92"/>
        <v>4703451</v>
      </c>
      <c r="AO484" s="100" t="str">
        <f t="shared" si="93"/>
        <v/>
      </c>
      <c r="AP484" s="100" t="str">
        <f>IF(AO484=1,COUNTIF($AO$6:AO484,"=1"),"")</f>
        <v/>
      </c>
      <c r="AQ484" s="101" t="str">
        <f t="shared" si="94"/>
        <v/>
      </c>
    </row>
    <row r="485" spans="27:43" x14ac:dyDescent="0.2">
      <c r="AA485" s="49">
        <v>480</v>
      </c>
      <c r="AC485" s="49"/>
      <c r="AD485" t="str">
        <f>IF(AC485&lt;&gt;"",VLOOKUP(AC485,$P$5:W$120,8,0),"")</f>
        <v/>
      </c>
      <c r="AF485" s="49" t="str">
        <f t="shared" si="90"/>
        <v/>
      </c>
      <c r="AG485" t="str">
        <f t="shared" si="88"/>
        <v/>
      </c>
      <c r="AH485" s="85"/>
      <c r="AI485" s="49" t="str">
        <f t="shared" si="91"/>
        <v/>
      </c>
      <c r="AJ485" t="str">
        <f t="shared" si="89"/>
        <v/>
      </c>
      <c r="AK485" s="97">
        <f t="shared" si="95"/>
        <v>0</v>
      </c>
      <c r="AM485" s="98">
        <f t="shared" si="92"/>
        <v>4703451</v>
      </c>
      <c r="AO485" s="100" t="str">
        <f t="shared" si="93"/>
        <v/>
      </c>
      <c r="AP485" s="100" t="str">
        <f>IF(AO485=1,COUNTIF($AO$6:AO485,"=1"),"")</f>
        <v/>
      </c>
      <c r="AQ485" s="101" t="str">
        <f t="shared" si="94"/>
        <v/>
      </c>
    </row>
    <row r="486" spans="27:43" x14ac:dyDescent="0.2">
      <c r="AA486" s="49">
        <v>481</v>
      </c>
      <c r="AC486" s="49"/>
      <c r="AD486" t="str">
        <f>IF(AC486&lt;&gt;"",VLOOKUP(AC486,$P$5:W$120,8,0),"")</f>
        <v/>
      </c>
      <c r="AF486" s="49" t="str">
        <f t="shared" si="90"/>
        <v/>
      </c>
      <c r="AG486" t="str">
        <f t="shared" si="88"/>
        <v/>
      </c>
      <c r="AH486" s="85"/>
      <c r="AI486" s="49" t="str">
        <f t="shared" si="91"/>
        <v/>
      </c>
      <c r="AJ486" t="str">
        <f t="shared" si="89"/>
        <v/>
      </c>
      <c r="AK486" s="97">
        <f t="shared" si="95"/>
        <v>0</v>
      </c>
      <c r="AM486" s="98">
        <f t="shared" si="92"/>
        <v>4703451</v>
      </c>
      <c r="AO486" s="100" t="str">
        <f t="shared" si="93"/>
        <v/>
      </c>
      <c r="AP486" s="100" t="str">
        <f>IF(AO486=1,COUNTIF($AO$6:AO486,"=1"),"")</f>
        <v/>
      </c>
      <c r="AQ486" s="101" t="str">
        <f t="shared" si="94"/>
        <v/>
      </c>
    </row>
    <row r="487" spans="27:43" x14ac:dyDescent="0.2">
      <c r="AA487" s="49">
        <v>482</v>
      </c>
      <c r="AC487" s="49"/>
      <c r="AD487" t="str">
        <f>IF(AC487&lt;&gt;"",VLOOKUP(AC487,$P$5:W$120,8,0),"")</f>
        <v/>
      </c>
      <c r="AF487" s="49" t="str">
        <f t="shared" si="90"/>
        <v/>
      </c>
      <c r="AG487" t="str">
        <f t="shared" si="88"/>
        <v/>
      </c>
      <c r="AH487" s="85"/>
      <c r="AI487" s="49" t="str">
        <f t="shared" si="91"/>
        <v/>
      </c>
      <c r="AJ487" t="str">
        <f t="shared" si="89"/>
        <v/>
      </c>
      <c r="AK487" s="97">
        <f t="shared" si="95"/>
        <v>0</v>
      </c>
      <c r="AM487" s="98">
        <f t="shared" si="92"/>
        <v>4703451</v>
      </c>
      <c r="AO487" s="100" t="str">
        <f t="shared" si="93"/>
        <v/>
      </c>
      <c r="AP487" s="100" t="str">
        <f>IF(AO487=1,COUNTIF($AO$6:AO487,"=1"),"")</f>
        <v/>
      </c>
      <c r="AQ487" s="101" t="str">
        <f t="shared" si="94"/>
        <v/>
      </c>
    </row>
    <row r="488" spans="27:43" x14ac:dyDescent="0.2">
      <c r="AA488" s="49">
        <v>483</v>
      </c>
      <c r="AC488" s="49"/>
      <c r="AD488" t="str">
        <f>IF(AC488&lt;&gt;"",VLOOKUP(AC488,$P$5:W$120,8,0),"")</f>
        <v/>
      </c>
      <c r="AF488" s="49" t="str">
        <f t="shared" si="90"/>
        <v/>
      </c>
      <c r="AG488" t="str">
        <f t="shared" si="88"/>
        <v/>
      </c>
      <c r="AH488" s="85"/>
      <c r="AI488" s="49" t="str">
        <f t="shared" si="91"/>
        <v/>
      </c>
      <c r="AJ488" t="str">
        <f t="shared" si="89"/>
        <v/>
      </c>
      <c r="AK488" s="97">
        <f t="shared" si="95"/>
        <v>0</v>
      </c>
      <c r="AM488" s="98">
        <f t="shared" si="92"/>
        <v>4703451</v>
      </c>
      <c r="AO488" s="100" t="str">
        <f t="shared" si="93"/>
        <v/>
      </c>
      <c r="AP488" s="100" t="str">
        <f>IF(AO488=1,COUNTIF($AO$6:AO488,"=1"),"")</f>
        <v/>
      </c>
      <c r="AQ488" s="101" t="str">
        <f t="shared" si="94"/>
        <v/>
      </c>
    </row>
    <row r="489" spans="27:43" x14ac:dyDescent="0.2">
      <c r="AA489" s="49">
        <v>484</v>
      </c>
      <c r="AC489" s="49"/>
      <c r="AD489" t="str">
        <f>IF(AC489&lt;&gt;"",VLOOKUP(AC489,$P$5:W$120,8,0),"")</f>
        <v/>
      </c>
      <c r="AF489" s="49" t="str">
        <f t="shared" si="90"/>
        <v/>
      </c>
      <c r="AG489" t="str">
        <f t="shared" si="88"/>
        <v/>
      </c>
      <c r="AH489" s="85"/>
      <c r="AI489" s="49" t="str">
        <f t="shared" si="91"/>
        <v/>
      </c>
      <c r="AJ489" t="str">
        <f t="shared" si="89"/>
        <v/>
      </c>
      <c r="AK489" s="97">
        <f t="shared" si="95"/>
        <v>0</v>
      </c>
      <c r="AM489" s="98">
        <f t="shared" si="92"/>
        <v>4703451</v>
      </c>
      <c r="AO489" s="100" t="str">
        <f t="shared" si="93"/>
        <v/>
      </c>
      <c r="AP489" s="100" t="str">
        <f>IF(AO489=1,COUNTIF($AO$6:AO489,"=1"),"")</f>
        <v/>
      </c>
      <c r="AQ489" s="101" t="str">
        <f t="shared" si="94"/>
        <v/>
      </c>
    </row>
    <row r="490" spans="27:43" x14ac:dyDescent="0.2">
      <c r="AA490" s="49">
        <v>485</v>
      </c>
      <c r="AC490" s="49"/>
      <c r="AD490" t="str">
        <f>IF(AC490&lt;&gt;"",VLOOKUP(AC490,$P$5:W$120,8,0),"")</f>
        <v/>
      </c>
      <c r="AF490" s="49" t="str">
        <f t="shared" si="90"/>
        <v/>
      </c>
      <c r="AG490" t="str">
        <f t="shared" si="88"/>
        <v/>
      </c>
      <c r="AH490" s="85"/>
      <c r="AI490" s="49" t="str">
        <f t="shared" si="91"/>
        <v/>
      </c>
      <c r="AJ490" t="str">
        <f t="shared" si="89"/>
        <v/>
      </c>
      <c r="AK490" s="97">
        <f t="shared" si="95"/>
        <v>0</v>
      </c>
      <c r="AM490" s="98">
        <f t="shared" si="92"/>
        <v>4703451</v>
      </c>
      <c r="AO490" s="100" t="str">
        <f t="shared" si="93"/>
        <v/>
      </c>
      <c r="AP490" s="100" t="str">
        <f>IF(AO490=1,COUNTIF($AO$6:AO490,"=1"),"")</f>
        <v/>
      </c>
      <c r="AQ490" s="101" t="str">
        <f t="shared" si="94"/>
        <v/>
      </c>
    </row>
    <row r="491" spans="27:43" x14ac:dyDescent="0.2">
      <c r="AA491" s="49">
        <v>486</v>
      </c>
      <c r="AC491" s="49"/>
      <c r="AD491" t="str">
        <f>IF(AC491&lt;&gt;"",VLOOKUP(AC491,$P$5:W$120,8,0),"")</f>
        <v/>
      </c>
      <c r="AF491" s="49" t="str">
        <f t="shared" si="90"/>
        <v/>
      </c>
      <c r="AG491" t="str">
        <f t="shared" si="88"/>
        <v/>
      </c>
      <c r="AH491" s="85"/>
      <c r="AI491" s="49" t="str">
        <f t="shared" si="91"/>
        <v/>
      </c>
      <c r="AJ491" t="str">
        <f t="shared" si="89"/>
        <v/>
      </c>
      <c r="AK491" s="97">
        <f t="shared" si="95"/>
        <v>0</v>
      </c>
      <c r="AM491" s="98">
        <f t="shared" si="92"/>
        <v>4703451</v>
      </c>
      <c r="AO491" s="100" t="str">
        <f t="shared" si="93"/>
        <v/>
      </c>
      <c r="AP491" s="100" t="str">
        <f>IF(AO491=1,COUNTIF($AO$6:AO491,"=1"),"")</f>
        <v/>
      </c>
      <c r="AQ491" s="101" t="str">
        <f t="shared" si="94"/>
        <v/>
      </c>
    </row>
    <row r="492" spans="27:43" x14ac:dyDescent="0.2">
      <c r="AA492" s="49">
        <v>487</v>
      </c>
      <c r="AC492" s="49"/>
      <c r="AD492" t="str">
        <f>IF(AC492&lt;&gt;"",VLOOKUP(AC492,$P$5:W$120,8,0),"")</f>
        <v/>
      </c>
      <c r="AF492" s="49" t="str">
        <f t="shared" si="90"/>
        <v/>
      </c>
      <c r="AG492" t="str">
        <f t="shared" si="88"/>
        <v/>
      </c>
      <c r="AH492" s="85"/>
      <c r="AI492" s="49" t="str">
        <f t="shared" si="91"/>
        <v/>
      </c>
      <c r="AJ492" t="str">
        <f t="shared" si="89"/>
        <v/>
      </c>
      <c r="AK492" s="97">
        <f t="shared" si="95"/>
        <v>0</v>
      </c>
      <c r="AM492" s="98">
        <f t="shared" si="92"/>
        <v>4703451</v>
      </c>
      <c r="AO492" s="100" t="str">
        <f t="shared" si="93"/>
        <v/>
      </c>
      <c r="AP492" s="100" t="str">
        <f>IF(AO492=1,COUNTIF($AO$6:AO492,"=1"),"")</f>
        <v/>
      </c>
      <c r="AQ492" s="101" t="str">
        <f t="shared" si="94"/>
        <v/>
      </c>
    </row>
    <row r="493" spans="27:43" x14ac:dyDescent="0.2">
      <c r="AA493" s="49">
        <v>488</v>
      </c>
      <c r="AC493" s="49"/>
      <c r="AD493" t="str">
        <f>IF(AC493&lt;&gt;"",VLOOKUP(AC493,$P$5:W$120,8,0),"")</f>
        <v/>
      </c>
      <c r="AF493" s="49" t="str">
        <f t="shared" si="90"/>
        <v/>
      </c>
      <c r="AG493" t="str">
        <f t="shared" si="88"/>
        <v/>
      </c>
      <c r="AH493" s="85"/>
      <c r="AI493" s="49" t="str">
        <f t="shared" si="91"/>
        <v/>
      </c>
      <c r="AJ493" t="str">
        <f t="shared" si="89"/>
        <v/>
      </c>
      <c r="AK493" s="97">
        <f t="shared" si="95"/>
        <v>0</v>
      </c>
      <c r="AM493" s="98">
        <f t="shared" si="92"/>
        <v>4703451</v>
      </c>
      <c r="AO493" s="100" t="str">
        <f t="shared" si="93"/>
        <v/>
      </c>
      <c r="AP493" s="100" t="str">
        <f>IF(AO493=1,COUNTIF($AO$6:AO493,"=1"),"")</f>
        <v/>
      </c>
      <c r="AQ493" s="101" t="str">
        <f t="shared" si="94"/>
        <v/>
      </c>
    </row>
    <row r="494" spans="27:43" x14ac:dyDescent="0.2">
      <c r="AA494" s="49">
        <v>489</v>
      </c>
      <c r="AC494" s="49"/>
      <c r="AD494" t="str">
        <f>IF(AC494&lt;&gt;"",VLOOKUP(AC494,$P$5:W$120,8,0),"")</f>
        <v/>
      </c>
      <c r="AF494" s="49" t="str">
        <f t="shared" si="90"/>
        <v/>
      </c>
      <c r="AG494" t="str">
        <f t="shared" si="88"/>
        <v/>
      </c>
      <c r="AH494" s="85"/>
      <c r="AI494" s="49" t="str">
        <f t="shared" si="91"/>
        <v/>
      </c>
      <c r="AJ494" t="str">
        <f t="shared" si="89"/>
        <v/>
      </c>
      <c r="AK494" s="97">
        <f t="shared" si="95"/>
        <v>0</v>
      </c>
      <c r="AM494" s="98">
        <f t="shared" si="92"/>
        <v>4703451</v>
      </c>
      <c r="AO494" s="100" t="str">
        <f t="shared" si="93"/>
        <v/>
      </c>
      <c r="AP494" s="100" t="str">
        <f>IF(AO494=1,COUNTIF($AO$6:AO494,"=1"),"")</f>
        <v/>
      </c>
      <c r="AQ494" s="101" t="str">
        <f t="shared" si="94"/>
        <v/>
      </c>
    </row>
    <row r="495" spans="27:43" x14ac:dyDescent="0.2">
      <c r="AA495" s="49">
        <v>490</v>
      </c>
      <c r="AC495" s="49"/>
      <c r="AD495" t="str">
        <f>IF(AC495&lt;&gt;"",VLOOKUP(AC495,$P$5:W$120,8,0),"")</f>
        <v/>
      </c>
      <c r="AF495" s="49" t="str">
        <f t="shared" si="90"/>
        <v/>
      </c>
      <c r="AG495" t="str">
        <f t="shared" si="88"/>
        <v/>
      </c>
      <c r="AH495" s="85"/>
      <c r="AI495" s="49" t="str">
        <f t="shared" si="91"/>
        <v/>
      </c>
      <c r="AJ495" t="str">
        <f t="shared" si="89"/>
        <v/>
      </c>
      <c r="AK495" s="97">
        <f t="shared" si="95"/>
        <v>0</v>
      </c>
      <c r="AM495" s="98">
        <f t="shared" si="92"/>
        <v>4703451</v>
      </c>
      <c r="AO495" s="100" t="str">
        <f t="shared" si="93"/>
        <v/>
      </c>
      <c r="AP495" s="100" t="str">
        <f>IF(AO495=1,COUNTIF($AO$6:AO495,"=1"),"")</f>
        <v/>
      </c>
      <c r="AQ495" s="101" t="str">
        <f t="shared" si="94"/>
        <v/>
      </c>
    </row>
    <row r="496" spans="27:43" x14ac:dyDescent="0.2">
      <c r="AA496" s="49">
        <v>491</v>
      </c>
      <c r="AC496" s="49"/>
      <c r="AD496" t="str">
        <f>IF(AC496&lt;&gt;"",VLOOKUP(AC496,$P$5:W$120,8,0),"")</f>
        <v/>
      </c>
      <c r="AF496" s="49" t="str">
        <f t="shared" si="90"/>
        <v/>
      </c>
      <c r="AG496" t="str">
        <f t="shared" si="88"/>
        <v/>
      </c>
      <c r="AH496" s="85"/>
      <c r="AI496" s="49" t="str">
        <f t="shared" si="91"/>
        <v/>
      </c>
      <c r="AJ496" t="str">
        <f t="shared" si="89"/>
        <v/>
      </c>
      <c r="AK496" s="97">
        <f t="shared" si="95"/>
        <v>0</v>
      </c>
      <c r="AM496" s="98">
        <f t="shared" si="92"/>
        <v>4703451</v>
      </c>
      <c r="AO496" s="100" t="str">
        <f t="shared" si="93"/>
        <v/>
      </c>
      <c r="AP496" s="100" t="str">
        <f>IF(AO496=1,COUNTIF($AO$6:AO496,"=1"),"")</f>
        <v/>
      </c>
      <c r="AQ496" s="101" t="str">
        <f t="shared" si="94"/>
        <v/>
      </c>
    </row>
    <row r="497" spans="27:43" x14ac:dyDescent="0.2">
      <c r="AA497" s="49">
        <v>492</v>
      </c>
      <c r="AC497" s="49"/>
      <c r="AD497" t="str">
        <f>IF(AC497&lt;&gt;"",VLOOKUP(AC497,$P$5:W$120,8,0),"")</f>
        <v/>
      </c>
      <c r="AF497" s="49" t="str">
        <f t="shared" si="90"/>
        <v/>
      </c>
      <c r="AG497" t="str">
        <f t="shared" si="88"/>
        <v/>
      </c>
      <c r="AH497" s="85"/>
      <c r="AI497" s="49" t="str">
        <f t="shared" si="91"/>
        <v/>
      </c>
      <c r="AJ497" t="str">
        <f t="shared" si="89"/>
        <v/>
      </c>
      <c r="AK497" s="97">
        <f t="shared" si="95"/>
        <v>0</v>
      </c>
      <c r="AM497" s="98">
        <f t="shared" si="92"/>
        <v>4703451</v>
      </c>
      <c r="AO497" s="100" t="str">
        <f t="shared" si="93"/>
        <v/>
      </c>
      <c r="AP497" s="100" t="str">
        <f>IF(AO497=1,COUNTIF($AO$6:AO497,"=1"),"")</f>
        <v/>
      </c>
      <c r="AQ497" s="101" t="str">
        <f t="shared" si="94"/>
        <v/>
      </c>
    </row>
    <row r="498" spans="27:43" x14ac:dyDescent="0.2">
      <c r="AA498" s="49">
        <v>493</v>
      </c>
      <c r="AC498" s="49"/>
      <c r="AD498" t="str">
        <f>IF(AC498&lt;&gt;"",VLOOKUP(AC498,$P$5:W$120,8,0),"")</f>
        <v/>
      </c>
      <c r="AF498" s="49" t="str">
        <f t="shared" si="90"/>
        <v/>
      </c>
      <c r="AG498" t="str">
        <f t="shared" si="88"/>
        <v/>
      </c>
      <c r="AH498" s="85"/>
      <c r="AI498" s="49" t="str">
        <f t="shared" si="91"/>
        <v/>
      </c>
      <c r="AJ498" t="str">
        <f t="shared" si="89"/>
        <v/>
      </c>
      <c r="AK498" s="97">
        <f t="shared" si="95"/>
        <v>0</v>
      </c>
      <c r="AM498" s="98">
        <f t="shared" si="92"/>
        <v>4703451</v>
      </c>
      <c r="AO498" s="100" t="str">
        <f t="shared" si="93"/>
        <v/>
      </c>
      <c r="AP498" s="100" t="str">
        <f>IF(AO498=1,COUNTIF($AO$6:AO498,"=1"),"")</f>
        <v/>
      </c>
      <c r="AQ498" s="101" t="str">
        <f t="shared" si="94"/>
        <v/>
      </c>
    </row>
    <row r="499" spans="27:43" x14ac:dyDescent="0.2">
      <c r="AA499" s="49">
        <v>494</v>
      </c>
      <c r="AC499" s="49"/>
      <c r="AD499" t="str">
        <f>IF(AC499&lt;&gt;"",VLOOKUP(AC499,$P$5:W$120,8,0),"")</f>
        <v/>
      </c>
      <c r="AF499" s="49" t="str">
        <f t="shared" si="90"/>
        <v/>
      </c>
      <c r="AG499" t="str">
        <f t="shared" si="88"/>
        <v/>
      </c>
      <c r="AH499" s="85"/>
      <c r="AI499" s="49" t="str">
        <f t="shared" si="91"/>
        <v/>
      </c>
      <c r="AJ499" t="str">
        <f t="shared" si="89"/>
        <v/>
      </c>
      <c r="AK499" s="97">
        <f t="shared" si="95"/>
        <v>0</v>
      </c>
      <c r="AM499" s="98">
        <f t="shared" ref="AM499:AM562" si="96">IF(AG499=$AM$3,IF($AM$4="借方残",AH499+AM148,AM148-AH499),IF(AJ499=$AM$3,IF($AM$4="借方残",AM148-AK499,AK499+AM148),AM148))</f>
        <v>4703451</v>
      </c>
      <c r="AO499" s="100" t="str">
        <f t="shared" si="93"/>
        <v/>
      </c>
      <c r="AP499" s="100" t="str">
        <f>IF(AO499=1,COUNTIF($AO$6:AO499,"=1"),"")</f>
        <v/>
      </c>
      <c r="AQ499" s="101" t="str">
        <f t="shared" si="94"/>
        <v/>
      </c>
    </row>
    <row r="500" spans="27:43" x14ac:dyDescent="0.2">
      <c r="AA500" s="49">
        <v>495</v>
      </c>
      <c r="AC500" s="49"/>
      <c r="AD500" t="str">
        <f>IF(AC500&lt;&gt;"",VLOOKUP(AC500,$P$5:W$120,8,0),"")</f>
        <v/>
      </c>
      <c r="AF500" s="49" t="str">
        <f t="shared" si="90"/>
        <v/>
      </c>
      <c r="AG500" t="str">
        <f t="shared" si="88"/>
        <v/>
      </c>
      <c r="AH500" s="85"/>
      <c r="AI500" s="49" t="str">
        <f t="shared" si="91"/>
        <v/>
      </c>
      <c r="AJ500" t="str">
        <f t="shared" si="89"/>
        <v/>
      </c>
      <c r="AK500" s="97">
        <f t="shared" si="95"/>
        <v>0</v>
      </c>
      <c r="AM500" s="98">
        <f t="shared" si="96"/>
        <v>4703451</v>
      </c>
      <c r="AO500" s="100" t="str">
        <f t="shared" si="93"/>
        <v/>
      </c>
      <c r="AP500" s="100" t="str">
        <f>IF(AO500=1,COUNTIF($AO$6:AO500,"=1"),"")</f>
        <v/>
      </c>
      <c r="AQ500" s="101" t="str">
        <f t="shared" si="94"/>
        <v/>
      </c>
    </row>
    <row r="501" spans="27:43" x14ac:dyDescent="0.2">
      <c r="AA501" s="49">
        <v>496</v>
      </c>
      <c r="AC501" s="49"/>
      <c r="AD501" t="str">
        <f>IF(AC501&lt;&gt;"",VLOOKUP(AC501,$P$5:W$120,8,0),"")</f>
        <v/>
      </c>
      <c r="AF501" s="49" t="str">
        <f t="shared" si="90"/>
        <v/>
      </c>
      <c r="AG501" t="str">
        <f t="shared" si="88"/>
        <v/>
      </c>
      <c r="AH501" s="85"/>
      <c r="AI501" s="49" t="str">
        <f t="shared" si="91"/>
        <v/>
      </c>
      <c r="AJ501" t="str">
        <f t="shared" si="89"/>
        <v/>
      </c>
      <c r="AK501" s="97">
        <f t="shared" si="95"/>
        <v>0</v>
      </c>
      <c r="AM501" s="98">
        <f t="shared" si="96"/>
        <v>4703451</v>
      </c>
      <c r="AO501" s="100" t="str">
        <f t="shared" si="93"/>
        <v/>
      </c>
      <c r="AP501" s="100" t="str">
        <f>IF(AO501=1,COUNTIF($AO$6:AO501,"=1"),"")</f>
        <v/>
      </c>
      <c r="AQ501" s="101" t="str">
        <f t="shared" si="94"/>
        <v/>
      </c>
    </row>
    <row r="502" spans="27:43" x14ac:dyDescent="0.2">
      <c r="AA502" s="49">
        <v>497</v>
      </c>
      <c r="AC502" s="49"/>
      <c r="AD502" t="str">
        <f>IF(AC502&lt;&gt;"",VLOOKUP(AC502,$P$5:W$120,8,0),"")</f>
        <v/>
      </c>
      <c r="AF502" s="49" t="str">
        <f t="shared" si="90"/>
        <v/>
      </c>
      <c r="AG502" t="str">
        <f t="shared" si="88"/>
        <v/>
      </c>
      <c r="AH502" s="85"/>
      <c r="AI502" s="49" t="str">
        <f t="shared" si="91"/>
        <v/>
      </c>
      <c r="AJ502" t="str">
        <f t="shared" si="89"/>
        <v/>
      </c>
      <c r="AK502" s="97">
        <f t="shared" si="95"/>
        <v>0</v>
      </c>
      <c r="AM502" s="98">
        <f t="shared" si="96"/>
        <v>4703451</v>
      </c>
      <c r="AO502" s="100" t="str">
        <f t="shared" si="93"/>
        <v/>
      </c>
      <c r="AP502" s="100" t="str">
        <f>IF(AO502=1,COUNTIF($AO$6:AO502,"=1"),"")</f>
        <v/>
      </c>
      <c r="AQ502" s="101" t="str">
        <f t="shared" si="94"/>
        <v/>
      </c>
    </row>
    <row r="503" spans="27:43" x14ac:dyDescent="0.2">
      <c r="AA503" s="49">
        <v>498</v>
      </c>
      <c r="AC503" s="49"/>
      <c r="AD503" t="str">
        <f>IF(AC503&lt;&gt;"",VLOOKUP(AC503,$P$5:W$120,8,0),"")</f>
        <v/>
      </c>
      <c r="AF503" s="49" t="str">
        <f t="shared" si="90"/>
        <v/>
      </c>
      <c r="AG503" t="str">
        <f t="shared" si="88"/>
        <v/>
      </c>
      <c r="AH503" s="85"/>
      <c r="AI503" s="49" t="str">
        <f t="shared" si="91"/>
        <v/>
      </c>
      <c r="AJ503" t="str">
        <f t="shared" si="89"/>
        <v/>
      </c>
      <c r="AK503" s="97">
        <f t="shared" si="95"/>
        <v>0</v>
      </c>
      <c r="AM503" s="98">
        <f t="shared" si="96"/>
        <v>4703451</v>
      </c>
      <c r="AO503" s="100" t="str">
        <f t="shared" si="93"/>
        <v/>
      </c>
      <c r="AP503" s="100" t="str">
        <f>IF(AO503=1,COUNTIF($AO$6:AO503,"=1"),"")</f>
        <v/>
      </c>
      <c r="AQ503" s="101" t="str">
        <f t="shared" si="94"/>
        <v/>
      </c>
    </row>
    <row r="504" spans="27:43" x14ac:dyDescent="0.2">
      <c r="AA504" s="49">
        <v>499</v>
      </c>
      <c r="AC504" s="49"/>
      <c r="AD504" t="str">
        <f>IF(AC504&lt;&gt;"",VLOOKUP(AC504,$P$5:W$120,8,0),"")</f>
        <v/>
      </c>
      <c r="AF504" s="49" t="str">
        <f t="shared" si="90"/>
        <v/>
      </c>
      <c r="AG504" t="str">
        <f t="shared" si="88"/>
        <v/>
      </c>
      <c r="AH504" s="85"/>
      <c r="AI504" s="49" t="str">
        <f t="shared" si="91"/>
        <v/>
      </c>
      <c r="AJ504" t="str">
        <f t="shared" si="89"/>
        <v/>
      </c>
      <c r="AK504" s="97">
        <f t="shared" si="95"/>
        <v>0</v>
      </c>
      <c r="AM504" s="98">
        <f t="shared" si="96"/>
        <v>4703451</v>
      </c>
      <c r="AO504" s="100" t="str">
        <f t="shared" si="93"/>
        <v/>
      </c>
      <c r="AP504" s="100" t="str">
        <f>IF(AO504=1,COUNTIF($AO$6:AO504,"=1"),"")</f>
        <v/>
      </c>
      <c r="AQ504" s="101" t="str">
        <f t="shared" si="94"/>
        <v/>
      </c>
    </row>
    <row r="505" spans="27:43" x14ac:dyDescent="0.2">
      <c r="AA505" s="49">
        <v>500</v>
      </c>
      <c r="AC505" s="49"/>
      <c r="AD505" t="str">
        <f>IF(AC505&lt;&gt;"",VLOOKUP(AC505,$P$5:W$120,8,0),"")</f>
        <v/>
      </c>
      <c r="AF505" s="49" t="str">
        <f t="shared" si="90"/>
        <v/>
      </c>
      <c r="AG505" t="str">
        <f t="shared" si="88"/>
        <v/>
      </c>
      <c r="AH505" s="85"/>
      <c r="AI505" s="49" t="str">
        <f t="shared" si="91"/>
        <v/>
      </c>
      <c r="AJ505" t="str">
        <f t="shared" si="89"/>
        <v/>
      </c>
      <c r="AK505" s="97">
        <f t="shared" si="95"/>
        <v>0</v>
      </c>
      <c r="AM505" s="98">
        <f t="shared" si="96"/>
        <v>4703451</v>
      </c>
      <c r="AO505" s="100" t="str">
        <f t="shared" si="93"/>
        <v/>
      </c>
      <c r="AP505" s="100" t="str">
        <f>IF(AO505=1,COUNTIF($AO$6:AO505,"=1"),"")</f>
        <v/>
      </c>
      <c r="AQ505" s="101" t="str">
        <f t="shared" si="94"/>
        <v/>
      </c>
    </row>
    <row r="506" spans="27:43" x14ac:dyDescent="0.2">
      <c r="AA506" s="49">
        <v>501</v>
      </c>
      <c r="AC506" s="49"/>
      <c r="AD506" t="str">
        <f>IF(AC506&lt;&gt;"",VLOOKUP(AC506,$P$5:W$120,8,0),"")</f>
        <v/>
      </c>
      <c r="AF506" s="49" t="str">
        <f t="shared" si="90"/>
        <v/>
      </c>
      <c r="AG506" t="str">
        <f t="shared" si="88"/>
        <v/>
      </c>
      <c r="AH506" s="85"/>
      <c r="AI506" s="49" t="str">
        <f t="shared" si="91"/>
        <v/>
      </c>
      <c r="AJ506" t="str">
        <f t="shared" si="89"/>
        <v/>
      </c>
      <c r="AK506" s="97">
        <f t="shared" si="95"/>
        <v>0</v>
      </c>
      <c r="AM506" s="98">
        <f t="shared" si="96"/>
        <v>4703451</v>
      </c>
      <c r="AO506" s="100" t="str">
        <f t="shared" si="93"/>
        <v/>
      </c>
      <c r="AP506" s="100" t="str">
        <f>IF(AO506=1,COUNTIF($AO$6:AO506,"=1"),"")</f>
        <v/>
      </c>
      <c r="AQ506" s="101" t="str">
        <f t="shared" si="94"/>
        <v/>
      </c>
    </row>
    <row r="507" spans="27:43" x14ac:dyDescent="0.2">
      <c r="AA507" s="49">
        <v>502</v>
      </c>
      <c r="AC507" s="49"/>
      <c r="AD507" t="str">
        <f>IF(AC507&lt;&gt;"",VLOOKUP(AC507,$P$5:W$120,8,0),"")</f>
        <v/>
      </c>
      <c r="AF507" s="49" t="str">
        <f t="shared" si="90"/>
        <v/>
      </c>
      <c r="AG507" t="str">
        <f t="shared" si="88"/>
        <v/>
      </c>
      <c r="AH507" s="85"/>
      <c r="AI507" s="49" t="str">
        <f t="shared" si="91"/>
        <v/>
      </c>
      <c r="AJ507" t="str">
        <f t="shared" si="89"/>
        <v/>
      </c>
      <c r="AK507" s="97">
        <f t="shared" si="95"/>
        <v>0</v>
      </c>
      <c r="AM507" s="98">
        <f t="shared" si="96"/>
        <v>4703451</v>
      </c>
      <c r="AO507" s="100" t="str">
        <f t="shared" si="93"/>
        <v/>
      </c>
      <c r="AP507" s="100" t="str">
        <f>IF(AO507=1,COUNTIF($AO$6:AO507,"=1"),"")</f>
        <v/>
      </c>
      <c r="AQ507" s="101" t="str">
        <f t="shared" si="94"/>
        <v/>
      </c>
    </row>
    <row r="508" spans="27:43" x14ac:dyDescent="0.2">
      <c r="AA508" s="49">
        <v>503</v>
      </c>
      <c r="AC508" s="49"/>
      <c r="AD508" t="str">
        <f>IF(AC508&lt;&gt;"",VLOOKUP(AC508,$P$5:W$120,8,0),"")</f>
        <v/>
      </c>
      <c r="AF508" s="49" t="str">
        <f t="shared" si="90"/>
        <v/>
      </c>
      <c r="AG508" t="str">
        <f t="shared" si="88"/>
        <v/>
      </c>
      <c r="AH508" s="85"/>
      <c r="AI508" s="49" t="str">
        <f t="shared" si="91"/>
        <v/>
      </c>
      <c r="AJ508" t="str">
        <f t="shared" si="89"/>
        <v/>
      </c>
      <c r="AK508" s="97">
        <f t="shared" si="95"/>
        <v>0</v>
      </c>
      <c r="AM508" s="98">
        <f t="shared" si="96"/>
        <v>4703451</v>
      </c>
      <c r="AO508" s="100" t="str">
        <f t="shared" si="93"/>
        <v/>
      </c>
      <c r="AP508" s="100" t="str">
        <f>IF(AO508=1,COUNTIF($AO$6:AO508,"=1"),"")</f>
        <v/>
      </c>
      <c r="AQ508" s="101" t="str">
        <f t="shared" si="94"/>
        <v/>
      </c>
    </row>
    <row r="509" spans="27:43" x14ac:dyDescent="0.2">
      <c r="AA509" s="49">
        <v>504</v>
      </c>
      <c r="AC509" s="49"/>
      <c r="AD509" t="str">
        <f>IF(AC509&lt;&gt;"",VLOOKUP(AC509,$P$5:W$120,8,0),"")</f>
        <v/>
      </c>
      <c r="AF509" s="49" t="str">
        <f t="shared" si="90"/>
        <v/>
      </c>
      <c r="AG509" t="str">
        <f t="shared" si="88"/>
        <v/>
      </c>
      <c r="AH509" s="85"/>
      <c r="AI509" s="49" t="str">
        <f t="shared" si="91"/>
        <v/>
      </c>
      <c r="AJ509" t="str">
        <f t="shared" si="89"/>
        <v/>
      </c>
      <c r="AK509" s="97">
        <f t="shared" si="95"/>
        <v>0</v>
      </c>
      <c r="AM509" s="98">
        <f t="shared" si="96"/>
        <v>4703451</v>
      </c>
      <c r="AO509" s="100" t="str">
        <f t="shared" si="93"/>
        <v/>
      </c>
      <c r="AP509" s="100" t="str">
        <f>IF(AO509=1,COUNTIF($AO$6:AO509,"=1"),"")</f>
        <v/>
      </c>
      <c r="AQ509" s="101" t="str">
        <f t="shared" si="94"/>
        <v/>
      </c>
    </row>
    <row r="510" spans="27:43" x14ac:dyDescent="0.2">
      <c r="AA510" s="49">
        <v>505</v>
      </c>
      <c r="AC510" s="49"/>
      <c r="AD510" t="str">
        <f>IF(AC510&lt;&gt;"",VLOOKUP(AC510,$P$5:W$120,8,0),"")</f>
        <v/>
      </c>
      <c r="AF510" s="49" t="str">
        <f t="shared" si="90"/>
        <v/>
      </c>
      <c r="AG510" t="str">
        <f t="shared" si="88"/>
        <v/>
      </c>
      <c r="AH510" s="85"/>
      <c r="AI510" s="49" t="str">
        <f t="shared" si="91"/>
        <v/>
      </c>
      <c r="AJ510" t="str">
        <f t="shared" si="89"/>
        <v/>
      </c>
      <c r="AK510" s="97">
        <f t="shared" si="95"/>
        <v>0</v>
      </c>
      <c r="AM510" s="98">
        <f t="shared" si="96"/>
        <v>4703451</v>
      </c>
      <c r="AO510" s="100" t="str">
        <f t="shared" si="93"/>
        <v/>
      </c>
      <c r="AP510" s="100" t="str">
        <f>IF(AO510=1,COUNTIF($AO$6:AO510,"=1"),"")</f>
        <v/>
      </c>
      <c r="AQ510" s="101" t="str">
        <f t="shared" si="94"/>
        <v/>
      </c>
    </row>
    <row r="511" spans="27:43" x14ac:dyDescent="0.2">
      <c r="AA511" s="49">
        <v>506</v>
      </c>
      <c r="AC511" s="49"/>
      <c r="AD511" t="str">
        <f>IF(AC511&lt;&gt;"",VLOOKUP(AC511,$P$5:W$120,8,0),"")</f>
        <v/>
      </c>
      <c r="AF511" s="49" t="str">
        <f t="shared" si="90"/>
        <v/>
      </c>
      <c r="AG511" t="str">
        <f t="shared" si="88"/>
        <v/>
      </c>
      <c r="AH511" s="85"/>
      <c r="AI511" s="49" t="str">
        <f t="shared" si="91"/>
        <v/>
      </c>
      <c r="AJ511" t="str">
        <f t="shared" si="89"/>
        <v/>
      </c>
      <c r="AK511" s="97">
        <f t="shared" si="95"/>
        <v>0</v>
      </c>
      <c r="AM511" s="98">
        <f t="shared" si="96"/>
        <v>4703451</v>
      </c>
      <c r="AO511" s="100" t="str">
        <f t="shared" si="93"/>
        <v/>
      </c>
      <c r="AP511" s="100" t="str">
        <f>IF(AO511=1,COUNTIF($AO$6:AO511,"=1"),"")</f>
        <v/>
      </c>
      <c r="AQ511" s="101" t="str">
        <f t="shared" si="94"/>
        <v/>
      </c>
    </row>
    <row r="512" spans="27:43" x14ac:dyDescent="0.2">
      <c r="AA512" s="49">
        <v>507</v>
      </c>
      <c r="AC512" s="49"/>
      <c r="AD512" t="str">
        <f>IF(AC512&lt;&gt;"",VLOOKUP(AC512,$P$5:W$120,8,0),"")</f>
        <v/>
      </c>
      <c r="AF512" s="49" t="str">
        <f t="shared" si="90"/>
        <v/>
      </c>
      <c r="AG512" t="str">
        <f t="shared" si="88"/>
        <v/>
      </c>
      <c r="AH512" s="85"/>
      <c r="AI512" s="49" t="str">
        <f t="shared" si="91"/>
        <v/>
      </c>
      <c r="AJ512" t="str">
        <f t="shared" si="89"/>
        <v/>
      </c>
      <c r="AK512" s="97">
        <f t="shared" si="95"/>
        <v>0</v>
      </c>
      <c r="AM512" s="98">
        <f t="shared" si="96"/>
        <v>4703451</v>
      </c>
      <c r="AO512" s="100" t="str">
        <f t="shared" si="93"/>
        <v/>
      </c>
      <c r="AP512" s="100" t="str">
        <f>IF(AO512=1,COUNTIF($AO$6:AO512,"=1"),"")</f>
        <v/>
      </c>
      <c r="AQ512" s="101" t="str">
        <f t="shared" si="94"/>
        <v/>
      </c>
    </row>
    <row r="513" spans="27:43" x14ac:dyDescent="0.2">
      <c r="AA513" s="49">
        <v>508</v>
      </c>
      <c r="AC513" s="49"/>
      <c r="AD513" t="str">
        <f>IF(AC513&lt;&gt;"",VLOOKUP(AC513,$P$5:W$120,8,0),"")</f>
        <v/>
      </c>
      <c r="AF513" s="49" t="str">
        <f t="shared" si="90"/>
        <v/>
      </c>
      <c r="AG513" t="str">
        <f t="shared" si="88"/>
        <v/>
      </c>
      <c r="AH513" s="85"/>
      <c r="AI513" s="49" t="str">
        <f t="shared" si="91"/>
        <v/>
      </c>
      <c r="AJ513" t="str">
        <f t="shared" si="89"/>
        <v/>
      </c>
      <c r="AK513" s="97">
        <f t="shared" si="95"/>
        <v>0</v>
      </c>
      <c r="AM513" s="98">
        <f t="shared" si="96"/>
        <v>4703451</v>
      </c>
      <c r="AO513" s="100" t="str">
        <f t="shared" si="93"/>
        <v/>
      </c>
      <c r="AP513" s="100" t="str">
        <f>IF(AO513=1,COUNTIF($AO$6:AO513,"=1"),"")</f>
        <v/>
      </c>
      <c r="AQ513" s="101" t="str">
        <f t="shared" si="94"/>
        <v/>
      </c>
    </row>
    <row r="514" spans="27:43" x14ac:dyDescent="0.2">
      <c r="AA514" s="49">
        <v>509</v>
      </c>
      <c r="AC514" s="49"/>
      <c r="AD514" t="str">
        <f>IF(AC514&lt;&gt;"",VLOOKUP(AC514,$P$5:W$120,8,0),"")</f>
        <v/>
      </c>
      <c r="AF514" s="49" t="str">
        <f t="shared" si="90"/>
        <v/>
      </c>
      <c r="AG514" t="str">
        <f t="shared" si="88"/>
        <v/>
      </c>
      <c r="AH514" s="85"/>
      <c r="AI514" s="49" t="str">
        <f t="shared" si="91"/>
        <v/>
      </c>
      <c r="AJ514" t="str">
        <f t="shared" si="89"/>
        <v/>
      </c>
      <c r="AK514" s="97">
        <f t="shared" si="95"/>
        <v>0</v>
      </c>
      <c r="AM514" s="98">
        <f t="shared" si="96"/>
        <v>4703451</v>
      </c>
      <c r="AO514" s="100" t="str">
        <f t="shared" si="93"/>
        <v/>
      </c>
      <c r="AP514" s="100" t="str">
        <f>IF(AO514=1,COUNTIF($AO$6:AO514,"=1"),"")</f>
        <v/>
      </c>
      <c r="AQ514" s="101" t="str">
        <f t="shared" si="94"/>
        <v/>
      </c>
    </row>
    <row r="515" spans="27:43" x14ac:dyDescent="0.2">
      <c r="AA515" s="49">
        <v>510</v>
      </c>
      <c r="AC515" s="49"/>
      <c r="AD515" t="str">
        <f>IF(AC515&lt;&gt;"",VLOOKUP(AC515,$P$5:W$120,8,0),"")</f>
        <v/>
      </c>
      <c r="AF515" s="49" t="str">
        <f t="shared" si="90"/>
        <v/>
      </c>
      <c r="AG515" t="str">
        <f t="shared" si="88"/>
        <v/>
      </c>
      <c r="AH515" s="85"/>
      <c r="AI515" s="49" t="str">
        <f t="shared" si="91"/>
        <v/>
      </c>
      <c r="AJ515" t="str">
        <f t="shared" si="89"/>
        <v/>
      </c>
      <c r="AK515" s="97">
        <f t="shared" si="95"/>
        <v>0</v>
      </c>
      <c r="AM515" s="98">
        <f t="shared" si="96"/>
        <v>4703451</v>
      </c>
      <c r="AO515" s="100" t="str">
        <f t="shared" si="93"/>
        <v/>
      </c>
      <c r="AP515" s="100" t="str">
        <f>IF(AO515=1,COUNTIF($AO$6:AO515,"=1"),"")</f>
        <v/>
      </c>
      <c r="AQ515" s="101" t="str">
        <f t="shared" si="94"/>
        <v/>
      </c>
    </row>
    <row r="516" spans="27:43" x14ac:dyDescent="0.2">
      <c r="AA516" s="49">
        <v>511</v>
      </c>
      <c r="AC516" s="49"/>
      <c r="AD516" t="str">
        <f>IF(AC516&lt;&gt;"",VLOOKUP(AC516,$P$5:W$120,8,0),"")</f>
        <v/>
      </c>
      <c r="AF516" s="49" t="str">
        <f t="shared" si="90"/>
        <v/>
      </c>
      <c r="AG516" t="str">
        <f t="shared" si="88"/>
        <v/>
      </c>
      <c r="AH516" s="85"/>
      <c r="AI516" s="49" t="str">
        <f t="shared" si="91"/>
        <v/>
      </c>
      <c r="AJ516" t="str">
        <f t="shared" si="89"/>
        <v/>
      </c>
      <c r="AK516" s="97">
        <f t="shared" si="95"/>
        <v>0</v>
      </c>
      <c r="AM516" s="98">
        <f t="shared" si="96"/>
        <v>4703451</v>
      </c>
      <c r="AO516" s="100" t="str">
        <f t="shared" si="93"/>
        <v/>
      </c>
      <c r="AP516" s="100" t="str">
        <f>IF(AO516=1,COUNTIF($AO$6:AO516,"=1"),"")</f>
        <v/>
      </c>
      <c r="AQ516" s="101" t="str">
        <f t="shared" si="94"/>
        <v/>
      </c>
    </row>
    <row r="517" spans="27:43" x14ac:dyDescent="0.2">
      <c r="AA517" s="49">
        <v>512</v>
      </c>
      <c r="AC517" s="49"/>
      <c r="AD517" t="str">
        <f>IF(AC517&lt;&gt;"",VLOOKUP(AC517,$P$5:W$120,8,0),"")</f>
        <v/>
      </c>
      <c r="AF517" s="49" t="str">
        <f t="shared" si="90"/>
        <v/>
      </c>
      <c r="AG517" t="str">
        <f t="shared" ref="AG517:AG580" si="97">IF(AF517&lt;&gt;"",VLOOKUP(AF517,$B$5:$L$106,11,0),"")</f>
        <v/>
      </c>
      <c r="AH517" s="85"/>
      <c r="AI517" s="49" t="str">
        <f t="shared" si="91"/>
        <v/>
      </c>
      <c r="AJ517" t="str">
        <f t="shared" ref="AJ517:AJ580" si="98">IF(AI517&lt;&gt;"",VLOOKUP(AI517,$B$5:$L$106,11,0),"")</f>
        <v/>
      </c>
      <c r="AK517" s="97">
        <f t="shared" si="95"/>
        <v>0</v>
      </c>
      <c r="AM517" s="98">
        <f t="shared" si="96"/>
        <v>4703451</v>
      </c>
      <c r="AO517" s="100" t="str">
        <f t="shared" si="93"/>
        <v/>
      </c>
      <c r="AP517" s="100" t="str">
        <f>IF(AO517=1,COUNTIF($AO$6:AO517,"=1"),"")</f>
        <v/>
      </c>
      <c r="AQ517" s="101" t="str">
        <f t="shared" si="94"/>
        <v/>
      </c>
    </row>
    <row r="518" spans="27:43" x14ac:dyDescent="0.2">
      <c r="AA518" s="49">
        <v>513</v>
      </c>
      <c r="AC518" s="49"/>
      <c r="AD518" t="str">
        <f>IF(AC518&lt;&gt;"",VLOOKUP(AC518,$P$5:W$120,8,0),"")</f>
        <v/>
      </c>
      <c r="AF518" s="49" t="str">
        <f t="shared" ref="AF518:AF581" si="99">IF(ISERROR(VALUE(MID(AD518,1,3))),"",VALUE(MID(VLOOKUP(VALUE(MID(AD518,1,3)),$P$5:$W$120,4,0),1,3)))</f>
        <v/>
      </c>
      <c r="AG518" t="str">
        <f t="shared" si="97"/>
        <v/>
      </c>
      <c r="AH518" s="85"/>
      <c r="AI518" s="49" t="str">
        <f t="shared" ref="AI518:AI581" si="100">IF(ISERR(VALUE(MID(AD518,1,3))),"",VALUE(MID(VLOOKUP(VALUE(MID(AD518,1,3)),$P$5:$W$120,6,0),1,3)))</f>
        <v/>
      </c>
      <c r="AJ518" t="str">
        <f t="shared" si="98"/>
        <v/>
      </c>
      <c r="AK518" s="97">
        <f t="shared" si="95"/>
        <v>0</v>
      </c>
      <c r="AM518" s="98">
        <f t="shared" si="96"/>
        <v>4703451</v>
      </c>
      <c r="AO518" s="100" t="str">
        <f t="shared" ref="AO518:AO581" si="101">IF($AO$3="","",IF(OR(AG518=$AO$3,AJ518=$AO$3),1,""))</f>
        <v/>
      </c>
      <c r="AP518" s="100" t="str">
        <f>IF(AO518=1,COUNTIF($AO$6:AO518,"=1"),"")</f>
        <v/>
      </c>
      <c r="AQ518" s="101" t="str">
        <f t="shared" ref="AQ518:AQ581" si="102">IF($AO$3="","",IF(AG518=$AO$3,"借",IF(AJ518=$AO$3,"貸","")))</f>
        <v/>
      </c>
    </row>
    <row r="519" spans="27:43" x14ac:dyDescent="0.2">
      <c r="AA519" s="49">
        <v>514</v>
      </c>
      <c r="AC519" s="49"/>
      <c r="AD519" t="str">
        <f>IF(AC519&lt;&gt;"",VLOOKUP(AC519,$P$5:W$120,8,0),"")</f>
        <v/>
      </c>
      <c r="AF519" s="49" t="str">
        <f t="shared" si="99"/>
        <v/>
      </c>
      <c r="AG519" t="str">
        <f t="shared" si="97"/>
        <v/>
      </c>
      <c r="AH519" s="85"/>
      <c r="AI519" s="49" t="str">
        <f t="shared" si="100"/>
        <v/>
      </c>
      <c r="AJ519" t="str">
        <f t="shared" si="98"/>
        <v/>
      </c>
      <c r="AK519" s="97">
        <f t="shared" si="95"/>
        <v>0</v>
      </c>
      <c r="AM519" s="98">
        <f t="shared" si="96"/>
        <v>4703451</v>
      </c>
      <c r="AO519" s="100" t="str">
        <f t="shared" si="101"/>
        <v/>
      </c>
      <c r="AP519" s="100" t="str">
        <f>IF(AO519=1,COUNTIF($AO$6:AO519,"=1"),"")</f>
        <v/>
      </c>
      <c r="AQ519" s="101" t="str">
        <f t="shared" si="102"/>
        <v/>
      </c>
    </row>
    <row r="520" spans="27:43" x14ac:dyDescent="0.2">
      <c r="AA520" s="49">
        <v>515</v>
      </c>
      <c r="AC520" s="49"/>
      <c r="AD520" t="str">
        <f>IF(AC520&lt;&gt;"",VLOOKUP(AC520,$P$5:W$120,8,0),"")</f>
        <v/>
      </c>
      <c r="AF520" s="49" t="str">
        <f t="shared" si="99"/>
        <v/>
      </c>
      <c r="AG520" t="str">
        <f t="shared" si="97"/>
        <v/>
      </c>
      <c r="AH520" s="85"/>
      <c r="AI520" s="49" t="str">
        <f t="shared" si="100"/>
        <v/>
      </c>
      <c r="AJ520" t="str">
        <f t="shared" si="98"/>
        <v/>
      </c>
      <c r="AK520" s="97">
        <f t="shared" si="95"/>
        <v>0</v>
      </c>
      <c r="AM520" s="98">
        <f t="shared" si="96"/>
        <v>4703451</v>
      </c>
      <c r="AO520" s="100" t="str">
        <f t="shared" si="101"/>
        <v/>
      </c>
      <c r="AP520" s="100" t="str">
        <f>IF(AO520=1,COUNTIF($AO$6:AO520,"=1"),"")</f>
        <v/>
      </c>
      <c r="AQ520" s="101" t="str">
        <f t="shared" si="102"/>
        <v/>
      </c>
    </row>
    <row r="521" spans="27:43" x14ac:dyDescent="0.2">
      <c r="AA521" s="49">
        <v>516</v>
      </c>
      <c r="AC521" s="49"/>
      <c r="AD521" t="str">
        <f>IF(AC521&lt;&gt;"",VLOOKUP(AC521,$P$5:W$120,8,0),"")</f>
        <v/>
      </c>
      <c r="AF521" s="49" t="str">
        <f t="shared" si="99"/>
        <v/>
      </c>
      <c r="AG521" t="str">
        <f t="shared" si="97"/>
        <v/>
      </c>
      <c r="AH521" s="85"/>
      <c r="AI521" s="49" t="str">
        <f t="shared" si="100"/>
        <v/>
      </c>
      <c r="AJ521" t="str">
        <f t="shared" si="98"/>
        <v/>
      </c>
      <c r="AK521" s="97">
        <f t="shared" si="95"/>
        <v>0</v>
      </c>
      <c r="AM521" s="98">
        <f t="shared" si="96"/>
        <v>4703451</v>
      </c>
      <c r="AO521" s="100" t="str">
        <f t="shared" si="101"/>
        <v/>
      </c>
      <c r="AP521" s="100" t="str">
        <f>IF(AO521=1,COUNTIF($AO$6:AO521,"=1"),"")</f>
        <v/>
      </c>
      <c r="AQ521" s="101" t="str">
        <f t="shared" si="102"/>
        <v/>
      </c>
    </row>
    <row r="522" spans="27:43" x14ac:dyDescent="0.2">
      <c r="AA522" s="49">
        <v>517</v>
      </c>
      <c r="AC522" s="49"/>
      <c r="AD522" t="str">
        <f>IF(AC522&lt;&gt;"",VLOOKUP(AC522,$P$5:W$120,8,0),"")</f>
        <v/>
      </c>
      <c r="AF522" s="49" t="str">
        <f t="shared" si="99"/>
        <v/>
      </c>
      <c r="AG522" t="str">
        <f t="shared" si="97"/>
        <v/>
      </c>
      <c r="AH522" s="85"/>
      <c r="AI522" s="49" t="str">
        <f t="shared" si="100"/>
        <v/>
      </c>
      <c r="AJ522" t="str">
        <f t="shared" si="98"/>
        <v/>
      </c>
      <c r="AK522" s="97">
        <f t="shared" si="95"/>
        <v>0</v>
      </c>
      <c r="AM522" s="98">
        <f t="shared" si="96"/>
        <v>4703451</v>
      </c>
      <c r="AO522" s="100" t="str">
        <f t="shared" si="101"/>
        <v/>
      </c>
      <c r="AP522" s="100" t="str">
        <f>IF(AO522=1,COUNTIF($AO$6:AO522,"=1"),"")</f>
        <v/>
      </c>
      <c r="AQ522" s="101" t="str">
        <f t="shared" si="102"/>
        <v/>
      </c>
    </row>
    <row r="523" spans="27:43" x14ac:dyDescent="0.2">
      <c r="AA523" s="49">
        <v>518</v>
      </c>
      <c r="AC523" s="49"/>
      <c r="AD523" t="str">
        <f>IF(AC523&lt;&gt;"",VLOOKUP(AC523,$P$5:W$120,8,0),"")</f>
        <v/>
      </c>
      <c r="AF523" s="49" t="str">
        <f t="shared" si="99"/>
        <v/>
      </c>
      <c r="AG523" t="str">
        <f t="shared" si="97"/>
        <v/>
      </c>
      <c r="AH523" s="85"/>
      <c r="AI523" s="49" t="str">
        <f t="shared" si="100"/>
        <v/>
      </c>
      <c r="AJ523" t="str">
        <f t="shared" si="98"/>
        <v/>
      </c>
      <c r="AK523" s="97">
        <f t="shared" si="95"/>
        <v>0</v>
      </c>
      <c r="AM523" s="98">
        <f t="shared" si="96"/>
        <v>4703451</v>
      </c>
      <c r="AO523" s="100" t="str">
        <f t="shared" si="101"/>
        <v/>
      </c>
      <c r="AP523" s="100" t="str">
        <f>IF(AO523=1,COUNTIF($AO$6:AO523,"=1"),"")</f>
        <v/>
      </c>
      <c r="AQ523" s="101" t="str">
        <f t="shared" si="102"/>
        <v/>
      </c>
    </row>
    <row r="524" spans="27:43" x14ac:dyDescent="0.2">
      <c r="AA524" s="49">
        <v>519</v>
      </c>
      <c r="AC524" s="49"/>
      <c r="AD524" t="str">
        <f>IF(AC524&lt;&gt;"",VLOOKUP(AC524,$P$5:W$120,8,0),"")</f>
        <v/>
      </c>
      <c r="AF524" s="49" t="str">
        <f t="shared" si="99"/>
        <v/>
      </c>
      <c r="AG524" t="str">
        <f t="shared" si="97"/>
        <v/>
      </c>
      <c r="AH524" s="85"/>
      <c r="AI524" s="49" t="str">
        <f t="shared" si="100"/>
        <v/>
      </c>
      <c r="AJ524" t="str">
        <f t="shared" si="98"/>
        <v/>
      </c>
      <c r="AK524" s="97">
        <f t="shared" si="95"/>
        <v>0</v>
      </c>
      <c r="AM524" s="98">
        <f t="shared" si="96"/>
        <v>4703451</v>
      </c>
      <c r="AO524" s="100" t="str">
        <f t="shared" si="101"/>
        <v/>
      </c>
      <c r="AP524" s="100" t="str">
        <f>IF(AO524=1,COUNTIF($AO$6:AO524,"=1"),"")</f>
        <v/>
      </c>
      <c r="AQ524" s="101" t="str">
        <f t="shared" si="102"/>
        <v/>
      </c>
    </row>
    <row r="525" spans="27:43" x14ac:dyDescent="0.2">
      <c r="AA525" s="49">
        <v>520</v>
      </c>
      <c r="AC525" s="49"/>
      <c r="AD525" t="str">
        <f>IF(AC525&lt;&gt;"",VLOOKUP(AC525,$P$5:W$120,8,0),"")</f>
        <v/>
      </c>
      <c r="AF525" s="49" t="str">
        <f t="shared" si="99"/>
        <v/>
      </c>
      <c r="AG525" t="str">
        <f t="shared" si="97"/>
        <v/>
      </c>
      <c r="AH525" s="85"/>
      <c r="AI525" s="49" t="str">
        <f t="shared" si="100"/>
        <v/>
      </c>
      <c r="AJ525" t="str">
        <f t="shared" si="98"/>
        <v/>
      </c>
      <c r="AK525" s="97">
        <f t="shared" si="95"/>
        <v>0</v>
      </c>
      <c r="AM525" s="98">
        <f t="shared" si="96"/>
        <v>4703451</v>
      </c>
      <c r="AO525" s="100" t="str">
        <f t="shared" si="101"/>
        <v/>
      </c>
      <c r="AP525" s="100" t="str">
        <f>IF(AO525=1,COUNTIF($AO$6:AO525,"=1"),"")</f>
        <v/>
      </c>
      <c r="AQ525" s="101" t="str">
        <f t="shared" si="102"/>
        <v/>
      </c>
    </row>
    <row r="526" spans="27:43" x14ac:dyDescent="0.2">
      <c r="AA526" s="49">
        <v>521</v>
      </c>
      <c r="AC526" s="49"/>
      <c r="AD526" t="str">
        <f>IF(AC526&lt;&gt;"",VLOOKUP(AC526,$P$5:W$120,8,0),"")</f>
        <v/>
      </c>
      <c r="AF526" s="49" t="str">
        <f t="shared" si="99"/>
        <v/>
      </c>
      <c r="AG526" t="str">
        <f t="shared" si="97"/>
        <v/>
      </c>
      <c r="AH526" s="85"/>
      <c r="AI526" s="49" t="str">
        <f t="shared" si="100"/>
        <v/>
      </c>
      <c r="AJ526" t="str">
        <f t="shared" si="98"/>
        <v/>
      </c>
      <c r="AK526" s="97">
        <f t="shared" si="95"/>
        <v>0</v>
      </c>
      <c r="AM526" s="98">
        <f t="shared" si="96"/>
        <v>4703451</v>
      </c>
      <c r="AO526" s="100" t="str">
        <f t="shared" si="101"/>
        <v/>
      </c>
      <c r="AP526" s="100" t="str">
        <f>IF(AO526=1,COUNTIF($AO$6:AO526,"=1"),"")</f>
        <v/>
      </c>
      <c r="AQ526" s="101" t="str">
        <f t="shared" si="102"/>
        <v/>
      </c>
    </row>
    <row r="527" spans="27:43" x14ac:dyDescent="0.2">
      <c r="AA527" s="49">
        <v>522</v>
      </c>
      <c r="AC527" s="49"/>
      <c r="AD527" t="str">
        <f>IF(AC527&lt;&gt;"",VLOOKUP(AC527,$P$5:W$120,8,0),"")</f>
        <v/>
      </c>
      <c r="AF527" s="49" t="str">
        <f t="shared" si="99"/>
        <v/>
      </c>
      <c r="AG527" t="str">
        <f t="shared" si="97"/>
        <v/>
      </c>
      <c r="AH527" s="85"/>
      <c r="AI527" s="49" t="str">
        <f t="shared" si="100"/>
        <v/>
      </c>
      <c r="AJ527" t="str">
        <f t="shared" si="98"/>
        <v/>
      </c>
      <c r="AK527" s="97">
        <f t="shared" si="95"/>
        <v>0</v>
      </c>
      <c r="AM527" s="98">
        <f t="shared" si="96"/>
        <v>4703451</v>
      </c>
      <c r="AO527" s="100" t="str">
        <f t="shared" si="101"/>
        <v/>
      </c>
      <c r="AP527" s="100" t="str">
        <f>IF(AO527=1,COUNTIF($AO$6:AO527,"=1"),"")</f>
        <v/>
      </c>
      <c r="AQ527" s="101" t="str">
        <f t="shared" si="102"/>
        <v/>
      </c>
    </row>
    <row r="528" spans="27:43" x14ac:dyDescent="0.2">
      <c r="AA528" s="49">
        <v>523</v>
      </c>
      <c r="AC528" s="49"/>
      <c r="AD528" t="str">
        <f>IF(AC528&lt;&gt;"",VLOOKUP(AC528,$P$5:W$120,8,0),"")</f>
        <v/>
      </c>
      <c r="AF528" s="49" t="str">
        <f t="shared" si="99"/>
        <v/>
      </c>
      <c r="AG528" t="str">
        <f t="shared" si="97"/>
        <v/>
      </c>
      <c r="AH528" s="85"/>
      <c r="AI528" s="49" t="str">
        <f t="shared" si="100"/>
        <v/>
      </c>
      <c r="AJ528" t="str">
        <f t="shared" si="98"/>
        <v/>
      </c>
      <c r="AK528" s="97">
        <f t="shared" si="95"/>
        <v>0</v>
      </c>
      <c r="AM528" s="98">
        <f t="shared" si="96"/>
        <v>4703451</v>
      </c>
      <c r="AO528" s="100" t="str">
        <f t="shared" si="101"/>
        <v/>
      </c>
      <c r="AP528" s="100" t="str">
        <f>IF(AO528=1,COUNTIF($AO$6:AO528,"=1"),"")</f>
        <v/>
      </c>
      <c r="AQ528" s="101" t="str">
        <f t="shared" si="102"/>
        <v/>
      </c>
    </row>
    <row r="529" spans="27:43" x14ac:dyDescent="0.2">
      <c r="AA529" s="49">
        <v>524</v>
      </c>
      <c r="AC529" s="49"/>
      <c r="AD529" t="str">
        <f>IF(AC529&lt;&gt;"",VLOOKUP(AC529,$P$5:W$120,8,0),"")</f>
        <v/>
      </c>
      <c r="AF529" s="49" t="str">
        <f t="shared" si="99"/>
        <v/>
      </c>
      <c r="AG529" t="str">
        <f t="shared" si="97"/>
        <v/>
      </c>
      <c r="AH529" s="85"/>
      <c r="AI529" s="49" t="str">
        <f t="shared" si="100"/>
        <v/>
      </c>
      <c r="AJ529" t="str">
        <f t="shared" si="98"/>
        <v/>
      </c>
      <c r="AK529" s="97">
        <f t="shared" si="95"/>
        <v>0</v>
      </c>
      <c r="AM529" s="98">
        <f t="shared" si="96"/>
        <v>4703451</v>
      </c>
      <c r="AO529" s="100" t="str">
        <f t="shared" si="101"/>
        <v/>
      </c>
      <c r="AP529" s="100" t="str">
        <f>IF(AO529=1,COUNTIF($AO$6:AO529,"=1"),"")</f>
        <v/>
      </c>
      <c r="AQ529" s="101" t="str">
        <f t="shared" si="102"/>
        <v/>
      </c>
    </row>
    <row r="530" spans="27:43" x14ac:dyDescent="0.2">
      <c r="AA530" s="49">
        <v>525</v>
      </c>
      <c r="AC530" s="49"/>
      <c r="AD530" t="str">
        <f>IF(AC530&lt;&gt;"",VLOOKUP(AC530,$P$5:W$120,8,0),"")</f>
        <v/>
      </c>
      <c r="AF530" s="49" t="str">
        <f t="shared" si="99"/>
        <v/>
      </c>
      <c r="AG530" t="str">
        <f t="shared" si="97"/>
        <v/>
      </c>
      <c r="AH530" s="85"/>
      <c r="AI530" s="49" t="str">
        <f t="shared" si="100"/>
        <v/>
      </c>
      <c r="AJ530" t="str">
        <f t="shared" si="98"/>
        <v/>
      </c>
      <c r="AK530" s="97">
        <f t="shared" si="95"/>
        <v>0</v>
      </c>
      <c r="AM530" s="98">
        <f t="shared" si="96"/>
        <v>4703451</v>
      </c>
      <c r="AO530" s="100" t="str">
        <f t="shared" si="101"/>
        <v/>
      </c>
      <c r="AP530" s="100" t="str">
        <f>IF(AO530=1,COUNTIF($AO$6:AO530,"=1"),"")</f>
        <v/>
      </c>
      <c r="AQ530" s="101" t="str">
        <f t="shared" si="102"/>
        <v/>
      </c>
    </row>
    <row r="531" spans="27:43" x14ac:dyDescent="0.2">
      <c r="AA531" s="49">
        <v>526</v>
      </c>
      <c r="AC531" s="49"/>
      <c r="AD531" t="str">
        <f>IF(AC531&lt;&gt;"",VLOOKUP(AC531,$P$5:W$120,8,0),"")</f>
        <v/>
      </c>
      <c r="AF531" s="49" t="str">
        <f t="shared" si="99"/>
        <v/>
      </c>
      <c r="AG531" t="str">
        <f t="shared" si="97"/>
        <v/>
      </c>
      <c r="AH531" s="85"/>
      <c r="AI531" s="49" t="str">
        <f t="shared" si="100"/>
        <v/>
      </c>
      <c r="AJ531" t="str">
        <f t="shared" si="98"/>
        <v/>
      </c>
      <c r="AK531" s="97">
        <f t="shared" si="95"/>
        <v>0</v>
      </c>
      <c r="AM531" s="98">
        <f t="shared" si="96"/>
        <v>4703451</v>
      </c>
      <c r="AO531" s="100" t="str">
        <f t="shared" si="101"/>
        <v/>
      </c>
      <c r="AP531" s="100" t="str">
        <f>IF(AO531=1,COUNTIF($AO$6:AO531,"=1"),"")</f>
        <v/>
      </c>
      <c r="AQ531" s="101" t="str">
        <f t="shared" si="102"/>
        <v/>
      </c>
    </row>
    <row r="532" spans="27:43" x14ac:dyDescent="0.2">
      <c r="AA532" s="49">
        <v>527</v>
      </c>
      <c r="AC532" s="49"/>
      <c r="AD532" t="str">
        <f>IF(AC532&lt;&gt;"",VLOOKUP(AC532,$P$5:W$120,8,0),"")</f>
        <v/>
      </c>
      <c r="AF532" s="49" t="str">
        <f t="shared" si="99"/>
        <v/>
      </c>
      <c r="AG532" t="str">
        <f t="shared" si="97"/>
        <v/>
      </c>
      <c r="AH532" s="85"/>
      <c r="AI532" s="49" t="str">
        <f t="shared" si="100"/>
        <v/>
      </c>
      <c r="AJ532" t="str">
        <f t="shared" si="98"/>
        <v/>
      </c>
      <c r="AK532" s="97">
        <f t="shared" si="95"/>
        <v>0</v>
      </c>
      <c r="AM532" s="98">
        <f t="shared" si="96"/>
        <v>4703451</v>
      </c>
      <c r="AO532" s="100" t="str">
        <f t="shared" si="101"/>
        <v/>
      </c>
      <c r="AP532" s="100" t="str">
        <f>IF(AO532=1,COUNTIF($AO$6:AO532,"=1"),"")</f>
        <v/>
      </c>
      <c r="AQ532" s="101" t="str">
        <f t="shared" si="102"/>
        <v/>
      </c>
    </row>
    <row r="533" spans="27:43" x14ac:dyDescent="0.2">
      <c r="AA533" s="49">
        <v>528</v>
      </c>
      <c r="AC533" s="49"/>
      <c r="AD533" t="str">
        <f>IF(AC533&lt;&gt;"",VLOOKUP(AC533,$P$5:W$120,8,0),"")</f>
        <v/>
      </c>
      <c r="AF533" s="49" t="str">
        <f t="shared" si="99"/>
        <v/>
      </c>
      <c r="AG533" t="str">
        <f t="shared" si="97"/>
        <v/>
      </c>
      <c r="AH533" s="85"/>
      <c r="AI533" s="49" t="str">
        <f t="shared" si="100"/>
        <v/>
      </c>
      <c r="AJ533" t="str">
        <f t="shared" si="98"/>
        <v/>
      </c>
      <c r="AK533" s="97">
        <f t="shared" si="95"/>
        <v>0</v>
      </c>
      <c r="AM533" s="98">
        <f t="shared" si="96"/>
        <v>4703451</v>
      </c>
      <c r="AO533" s="100" t="str">
        <f t="shared" si="101"/>
        <v/>
      </c>
      <c r="AP533" s="100" t="str">
        <f>IF(AO533=1,COUNTIF($AO$6:AO533,"=1"),"")</f>
        <v/>
      </c>
      <c r="AQ533" s="101" t="str">
        <f t="shared" si="102"/>
        <v/>
      </c>
    </row>
    <row r="534" spans="27:43" x14ac:dyDescent="0.2">
      <c r="AA534" s="49">
        <v>529</v>
      </c>
      <c r="AC534" s="49"/>
      <c r="AD534" t="str">
        <f>IF(AC534&lt;&gt;"",VLOOKUP(AC534,$P$5:W$120,8,0),"")</f>
        <v/>
      </c>
      <c r="AF534" s="49" t="str">
        <f t="shared" si="99"/>
        <v/>
      </c>
      <c r="AG534" t="str">
        <f t="shared" si="97"/>
        <v/>
      </c>
      <c r="AH534" s="85"/>
      <c r="AI534" s="49" t="str">
        <f t="shared" si="100"/>
        <v/>
      </c>
      <c r="AJ534" t="str">
        <f t="shared" si="98"/>
        <v/>
      </c>
      <c r="AK534" s="97">
        <f t="shared" si="95"/>
        <v>0</v>
      </c>
      <c r="AM534" s="98">
        <f t="shared" si="96"/>
        <v>4703451</v>
      </c>
      <c r="AO534" s="100" t="str">
        <f t="shared" si="101"/>
        <v/>
      </c>
      <c r="AP534" s="100" t="str">
        <f>IF(AO534=1,COUNTIF($AO$6:AO534,"=1"),"")</f>
        <v/>
      </c>
      <c r="AQ534" s="101" t="str">
        <f t="shared" si="102"/>
        <v/>
      </c>
    </row>
    <row r="535" spans="27:43" x14ac:dyDescent="0.2">
      <c r="AA535" s="49">
        <v>530</v>
      </c>
      <c r="AC535" s="49"/>
      <c r="AD535" t="str">
        <f>IF(AC535&lt;&gt;"",VLOOKUP(AC535,$P$5:W$120,8,0),"")</f>
        <v/>
      </c>
      <c r="AF535" s="49" t="str">
        <f t="shared" si="99"/>
        <v/>
      </c>
      <c r="AG535" t="str">
        <f t="shared" si="97"/>
        <v/>
      </c>
      <c r="AH535" s="85"/>
      <c r="AI535" s="49" t="str">
        <f t="shared" si="100"/>
        <v/>
      </c>
      <c r="AJ535" t="str">
        <f t="shared" si="98"/>
        <v/>
      </c>
      <c r="AK535" s="97">
        <f t="shared" si="95"/>
        <v>0</v>
      </c>
      <c r="AM535" s="98">
        <f t="shared" si="96"/>
        <v>4703451</v>
      </c>
      <c r="AO535" s="100" t="str">
        <f t="shared" si="101"/>
        <v/>
      </c>
      <c r="AP535" s="100" t="str">
        <f>IF(AO535=1,COUNTIF($AO$6:AO535,"=1"),"")</f>
        <v/>
      </c>
      <c r="AQ535" s="101" t="str">
        <f t="shared" si="102"/>
        <v/>
      </c>
    </row>
    <row r="536" spans="27:43" x14ac:dyDescent="0.2">
      <c r="AA536" s="49">
        <v>531</v>
      </c>
      <c r="AC536" s="49"/>
      <c r="AD536" t="str">
        <f>IF(AC536&lt;&gt;"",VLOOKUP(AC536,$P$5:W$120,8,0),"")</f>
        <v/>
      </c>
      <c r="AF536" s="49" t="str">
        <f t="shared" si="99"/>
        <v/>
      </c>
      <c r="AG536" t="str">
        <f t="shared" si="97"/>
        <v/>
      </c>
      <c r="AH536" s="85"/>
      <c r="AI536" s="49" t="str">
        <f t="shared" si="100"/>
        <v/>
      </c>
      <c r="AJ536" t="str">
        <f t="shared" si="98"/>
        <v/>
      </c>
      <c r="AK536" s="97">
        <f t="shared" si="95"/>
        <v>0</v>
      </c>
      <c r="AM536" s="98">
        <f t="shared" si="96"/>
        <v>4703451</v>
      </c>
      <c r="AO536" s="100" t="str">
        <f t="shared" si="101"/>
        <v/>
      </c>
      <c r="AP536" s="100" t="str">
        <f>IF(AO536=1,COUNTIF($AO$6:AO536,"=1"),"")</f>
        <v/>
      </c>
      <c r="AQ536" s="101" t="str">
        <f t="shared" si="102"/>
        <v/>
      </c>
    </row>
    <row r="537" spans="27:43" x14ac:dyDescent="0.2">
      <c r="AA537" s="49">
        <v>532</v>
      </c>
      <c r="AC537" s="49"/>
      <c r="AD537" t="str">
        <f>IF(AC537&lt;&gt;"",VLOOKUP(AC537,$P$5:W$120,8,0),"")</f>
        <v/>
      </c>
      <c r="AF537" s="49" t="str">
        <f t="shared" si="99"/>
        <v/>
      </c>
      <c r="AG537" t="str">
        <f t="shared" si="97"/>
        <v/>
      </c>
      <c r="AH537" s="85"/>
      <c r="AI537" s="49" t="str">
        <f t="shared" si="100"/>
        <v/>
      </c>
      <c r="AJ537" t="str">
        <f t="shared" si="98"/>
        <v/>
      </c>
      <c r="AK537" s="97">
        <f t="shared" si="95"/>
        <v>0</v>
      </c>
      <c r="AM537" s="98">
        <f t="shared" si="96"/>
        <v>4703451</v>
      </c>
      <c r="AO537" s="100" t="str">
        <f t="shared" si="101"/>
        <v/>
      </c>
      <c r="AP537" s="100" t="str">
        <f>IF(AO537=1,COUNTIF($AO$6:AO537,"=1"),"")</f>
        <v/>
      </c>
      <c r="AQ537" s="101" t="str">
        <f t="shared" si="102"/>
        <v/>
      </c>
    </row>
    <row r="538" spans="27:43" x14ac:dyDescent="0.2">
      <c r="AA538" s="49">
        <v>533</v>
      </c>
      <c r="AC538" s="49"/>
      <c r="AD538" t="str">
        <f>IF(AC538&lt;&gt;"",VLOOKUP(AC538,$P$5:W$120,8,0),"")</f>
        <v/>
      </c>
      <c r="AF538" s="49" t="str">
        <f t="shared" si="99"/>
        <v/>
      </c>
      <c r="AG538" t="str">
        <f t="shared" si="97"/>
        <v/>
      </c>
      <c r="AH538" s="85"/>
      <c r="AI538" s="49" t="str">
        <f t="shared" si="100"/>
        <v/>
      </c>
      <c r="AJ538" t="str">
        <f t="shared" si="98"/>
        <v/>
      </c>
      <c r="AK538" s="97">
        <f t="shared" si="95"/>
        <v>0</v>
      </c>
      <c r="AM538" s="98">
        <f t="shared" si="96"/>
        <v>4703451</v>
      </c>
      <c r="AO538" s="100" t="str">
        <f t="shared" si="101"/>
        <v/>
      </c>
      <c r="AP538" s="100" t="str">
        <f>IF(AO538=1,COUNTIF($AO$6:AO538,"=1"),"")</f>
        <v/>
      </c>
      <c r="AQ538" s="101" t="str">
        <f t="shared" si="102"/>
        <v/>
      </c>
    </row>
    <row r="539" spans="27:43" x14ac:dyDescent="0.2">
      <c r="AA539" s="49">
        <v>534</v>
      </c>
      <c r="AC539" s="49"/>
      <c r="AD539" t="str">
        <f>IF(AC539&lt;&gt;"",VLOOKUP(AC539,$P$5:W$120,8,0),"")</f>
        <v/>
      </c>
      <c r="AF539" s="49" t="str">
        <f t="shared" si="99"/>
        <v/>
      </c>
      <c r="AG539" t="str">
        <f t="shared" si="97"/>
        <v/>
      </c>
      <c r="AH539" s="85"/>
      <c r="AI539" s="49" t="str">
        <f t="shared" si="100"/>
        <v/>
      </c>
      <c r="AJ539" t="str">
        <f t="shared" si="98"/>
        <v/>
      </c>
      <c r="AK539" s="97">
        <f t="shared" ref="AK539:AK602" si="103">AH539</f>
        <v>0</v>
      </c>
      <c r="AM539" s="98">
        <f t="shared" si="96"/>
        <v>4703451</v>
      </c>
      <c r="AO539" s="100" t="str">
        <f t="shared" si="101"/>
        <v/>
      </c>
      <c r="AP539" s="100" t="str">
        <f>IF(AO539=1,COUNTIF($AO$6:AO539,"=1"),"")</f>
        <v/>
      </c>
      <c r="AQ539" s="101" t="str">
        <f t="shared" si="102"/>
        <v/>
      </c>
    </row>
    <row r="540" spans="27:43" x14ac:dyDescent="0.2">
      <c r="AA540" s="49">
        <v>535</v>
      </c>
      <c r="AC540" s="49"/>
      <c r="AD540" t="str">
        <f>IF(AC540&lt;&gt;"",VLOOKUP(AC540,$P$5:W$120,8,0),"")</f>
        <v/>
      </c>
      <c r="AF540" s="49" t="str">
        <f t="shared" si="99"/>
        <v/>
      </c>
      <c r="AG540" t="str">
        <f t="shared" si="97"/>
        <v/>
      </c>
      <c r="AH540" s="85"/>
      <c r="AI540" s="49" t="str">
        <f t="shared" si="100"/>
        <v/>
      </c>
      <c r="AJ540" t="str">
        <f t="shared" si="98"/>
        <v/>
      </c>
      <c r="AK540" s="97">
        <f t="shared" si="103"/>
        <v>0</v>
      </c>
      <c r="AM540" s="98">
        <f t="shared" si="96"/>
        <v>4703451</v>
      </c>
      <c r="AO540" s="100" t="str">
        <f t="shared" si="101"/>
        <v/>
      </c>
      <c r="AP540" s="100" t="str">
        <f>IF(AO540=1,COUNTIF($AO$6:AO540,"=1"),"")</f>
        <v/>
      </c>
      <c r="AQ540" s="101" t="str">
        <f t="shared" si="102"/>
        <v/>
      </c>
    </row>
    <row r="541" spans="27:43" x14ac:dyDescent="0.2">
      <c r="AA541" s="49">
        <v>536</v>
      </c>
      <c r="AC541" s="49"/>
      <c r="AD541" t="str">
        <f>IF(AC541&lt;&gt;"",VLOOKUP(AC541,$P$5:W$120,8,0),"")</f>
        <v/>
      </c>
      <c r="AF541" s="49" t="str">
        <f t="shared" si="99"/>
        <v/>
      </c>
      <c r="AG541" t="str">
        <f t="shared" si="97"/>
        <v/>
      </c>
      <c r="AH541" s="85"/>
      <c r="AI541" s="49" t="str">
        <f t="shared" si="100"/>
        <v/>
      </c>
      <c r="AJ541" t="str">
        <f t="shared" si="98"/>
        <v/>
      </c>
      <c r="AK541" s="97">
        <f t="shared" si="103"/>
        <v>0</v>
      </c>
      <c r="AM541" s="98">
        <f t="shared" si="96"/>
        <v>4703451</v>
      </c>
      <c r="AO541" s="100" t="str">
        <f t="shared" si="101"/>
        <v/>
      </c>
      <c r="AP541" s="100" t="str">
        <f>IF(AO541=1,COUNTIF($AO$6:AO541,"=1"),"")</f>
        <v/>
      </c>
      <c r="AQ541" s="101" t="str">
        <f t="shared" si="102"/>
        <v/>
      </c>
    </row>
    <row r="542" spans="27:43" x14ac:dyDescent="0.2">
      <c r="AA542" s="49">
        <v>537</v>
      </c>
      <c r="AC542" s="49"/>
      <c r="AD542" t="str">
        <f>IF(AC542&lt;&gt;"",VLOOKUP(AC542,$P$5:W$120,8,0),"")</f>
        <v/>
      </c>
      <c r="AF542" s="49" t="str">
        <f t="shared" si="99"/>
        <v/>
      </c>
      <c r="AG542" t="str">
        <f t="shared" si="97"/>
        <v/>
      </c>
      <c r="AH542" s="85"/>
      <c r="AI542" s="49" t="str">
        <f t="shared" si="100"/>
        <v/>
      </c>
      <c r="AJ542" t="str">
        <f t="shared" si="98"/>
        <v/>
      </c>
      <c r="AK542" s="97">
        <f t="shared" si="103"/>
        <v>0</v>
      </c>
      <c r="AM542" s="98">
        <f t="shared" si="96"/>
        <v>4703451</v>
      </c>
      <c r="AO542" s="100" t="str">
        <f t="shared" si="101"/>
        <v/>
      </c>
      <c r="AP542" s="100" t="str">
        <f>IF(AO542=1,COUNTIF($AO$6:AO542,"=1"),"")</f>
        <v/>
      </c>
      <c r="AQ542" s="101" t="str">
        <f t="shared" si="102"/>
        <v/>
      </c>
    </row>
    <row r="543" spans="27:43" x14ac:dyDescent="0.2">
      <c r="AA543" s="49">
        <v>538</v>
      </c>
      <c r="AC543" s="49"/>
      <c r="AD543" t="str">
        <f>IF(AC543&lt;&gt;"",VLOOKUP(AC543,$P$5:W$120,8,0),"")</f>
        <v/>
      </c>
      <c r="AF543" s="49" t="str">
        <f t="shared" si="99"/>
        <v/>
      </c>
      <c r="AG543" t="str">
        <f t="shared" si="97"/>
        <v/>
      </c>
      <c r="AH543" s="85"/>
      <c r="AI543" s="49" t="str">
        <f t="shared" si="100"/>
        <v/>
      </c>
      <c r="AJ543" t="str">
        <f t="shared" si="98"/>
        <v/>
      </c>
      <c r="AK543" s="97">
        <f t="shared" si="103"/>
        <v>0</v>
      </c>
      <c r="AM543" s="98">
        <f t="shared" si="96"/>
        <v>4703451</v>
      </c>
      <c r="AO543" s="100" t="str">
        <f t="shared" si="101"/>
        <v/>
      </c>
      <c r="AP543" s="100" t="str">
        <f>IF(AO543=1,COUNTIF($AO$6:AO543,"=1"),"")</f>
        <v/>
      </c>
      <c r="AQ543" s="101" t="str">
        <f t="shared" si="102"/>
        <v/>
      </c>
    </row>
    <row r="544" spans="27:43" x14ac:dyDescent="0.2">
      <c r="AA544" s="49">
        <v>539</v>
      </c>
      <c r="AC544" s="49"/>
      <c r="AD544" t="str">
        <f>IF(AC544&lt;&gt;"",VLOOKUP(AC544,$P$5:W$120,8,0),"")</f>
        <v/>
      </c>
      <c r="AF544" s="49" t="str">
        <f t="shared" si="99"/>
        <v/>
      </c>
      <c r="AG544" t="str">
        <f t="shared" si="97"/>
        <v/>
      </c>
      <c r="AH544" s="85"/>
      <c r="AI544" s="49" t="str">
        <f t="shared" si="100"/>
        <v/>
      </c>
      <c r="AJ544" t="str">
        <f t="shared" si="98"/>
        <v/>
      </c>
      <c r="AK544" s="97">
        <f t="shared" si="103"/>
        <v>0</v>
      </c>
      <c r="AM544" s="98">
        <f t="shared" si="96"/>
        <v>4703451</v>
      </c>
      <c r="AO544" s="100" t="str">
        <f t="shared" si="101"/>
        <v/>
      </c>
      <c r="AP544" s="100" t="str">
        <f>IF(AO544=1,COUNTIF($AO$6:AO544,"=1"),"")</f>
        <v/>
      </c>
      <c r="AQ544" s="101" t="str">
        <f t="shared" si="102"/>
        <v/>
      </c>
    </row>
    <row r="545" spans="27:43" x14ac:dyDescent="0.2">
      <c r="AA545" s="49">
        <v>540</v>
      </c>
      <c r="AC545" s="49"/>
      <c r="AD545" t="str">
        <f>IF(AC545&lt;&gt;"",VLOOKUP(AC545,$P$5:W$120,8,0),"")</f>
        <v/>
      </c>
      <c r="AF545" s="49" t="str">
        <f t="shared" si="99"/>
        <v/>
      </c>
      <c r="AG545" t="str">
        <f t="shared" si="97"/>
        <v/>
      </c>
      <c r="AH545" s="85"/>
      <c r="AI545" s="49" t="str">
        <f t="shared" si="100"/>
        <v/>
      </c>
      <c r="AJ545" t="str">
        <f t="shared" si="98"/>
        <v/>
      </c>
      <c r="AK545" s="97">
        <f t="shared" si="103"/>
        <v>0</v>
      </c>
      <c r="AM545" s="98">
        <f t="shared" si="96"/>
        <v>4703451</v>
      </c>
      <c r="AO545" s="100" t="str">
        <f t="shared" si="101"/>
        <v/>
      </c>
      <c r="AP545" s="100" t="str">
        <f>IF(AO545=1,COUNTIF($AO$6:AO545,"=1"),"")</f>
        <v/>
      </c>
      <c r="AQ545" s="101" t="str">
        <f t="shared" si="102"/>
        <v/>
      </c>
    </row>
    <row r="546" spans="27:43" x14ac:dyDescent="0.2">
      <c r="AA546" s="49">
        <v>541</v>
      </c>
      <c r="AC546" s="49"/>
      <c r="AD546" t="str">
        <f>IF(AC546&lt;&gt;"",VLOOKUP(AC546,$P$5:W$120,8,0),"")</f>
        <v/>
      </c>
      <c r="AF546" s="49" t="str">
        <f t="shared" si="99"/>
        <v/>
      </c>
      <c r="AG546" t="str">
        <f t="shared" si="97"/>
        <v/>
      </c>
      <c r="AH546" s="85"/>
      <c r="AI546" s="49" t="str">
        <f t="shared" si="100"/>
        <v/>
      </c>
      <c r="AJ546" t="str">
        <f t="shared" si="98"/>
        <v/>
      </c>
      <c r="AK546" s="97">
        <f t="shared" si="103"/>
        <v>0</v>
      </c>
      <c r="AM546" s="98">
        <f t="shared" si="96"/>
        <v>4703451</v>
      </c>
      <c r="AO546" s="100" t="str">
        <f t="shared" si="101"/>
        <v/>
      </c>
      <c r="AP546" s="100" t="str">
        <f>IF(AO546=1,COUNTIF($AO$6:AO546,"=1"),"")</f>
        <v/>
      </c>
      <c r="AQ546" s="101" t="str">
        <f t="shared" si="102"/>
        <v/>
      </c>
    </row>
    <row r="547" spans="27:43" x14ac:dyDescent="0.2">
      <c r="AA547" s="49">
        <v>542</v>
      </c>
      <c r="AC547" s="49"/>
      <c r="AD547" t="str">
        <f>IF(AC547&lt;&gt;"",VLOOKUP(AC547,$P$5:W$120,8,0),"")</f>
        <v/>
      </c>
      <c r="AF547" s="49" t="str">
        <f t="shared" si="99"/>
        <v/>
      </c>
      <c r="AG547" t="str">
        <f t="shared" si="97"/>
        <v/>
      </c>
      <c r="AH547" s="85"/>
      <c r="AI547" s="49" t="str">
        <f t="shared" si="100"/>
        <v/>
      </c>
      <c r="AJ547" t="str">
        <f t="shared" si="98"/>
        <v/>
      </c>
      <c r="AK547" s="97">
        <f t="shared" si="103"/>
        <v>0</v>
      </c>
      <c r="AM547" s="98">
        <f t="shared" si="96"/>
        <v>4703451</v>
      </c>
      <c r="AO547" s="100" t="str">
        <f t="shared" si="101"/>
        <v/>
      </c>
      <c r="AP547" s="100" t="str">
        <f>IF(AO547=1,COUNTIF($AO$6:AO547,"=1"),"")</f>
        <v/>
      </c>
      <c r="AQ547" s="101" t="str">
        <f t="shared" si="102"/>
        <v/>
      </c>
    </row>
    <row r="548" spans="27:43" x14ac:dyDescent="0.2">
      <c r="AA548" s="49">
        <v>543</v>
      </c>
      <c r="AC548" s="49"/>
      <c r="AD548" t="str">
        <f>IF(AC548&lt;&gt;"",VLOOKUP(AC548,$P$5:W$120,8,0),"")</f>
        <v/>
      </c>
      <c r="AF548" s="49" t="str">
        <f t="shared" si="99"/>
        <v/>
      </c>
      <c r="AG548" t="str">
        <f t="shared" si="97"/>
        <v/>
      </c>
      <c r="AH548" s="85"/>
      <c r="AI548" s="49" t="str">
        <f t="shared" si="100"/>
        <v/>
      </c>
      <c r="AJ548" t="str">
        <f t="shared" si="98"/>
        <v/>
      </c>
      <c r="AK548" s="97">
        <f t="shared" si="103"/>
        <v>0</v>
      </c>
      <c r="AM548" s="98">
        <f t="shared" si="96"/>
        <v>4703451</v>
      </c>
      <c r="AO548" s="100" t="str">
        <f t="shared" si="101"/>
        <v/>
      </c>
      <c r="AP548" s="100" t="str">
        <f>IF(AO548=1,COUNTIF($AO$6:AO548,"=1"),"")</f>
        <v/>
      </c>
      <c r="AQ548" s="101" t="str">
        <f t="shared" si="102"/>
        <v/>
      </c>
    </row>
    <row r="549" spans="27:43" x14ac:dyDescent="0.2">
      <c r="AA549" s="49">
        <v>544</v>
      </c>
      <c r="AC549" s="49"/>
      <c r="AD549" t="str">
        <f>IF(AC549&lt;&gt;"",VLOOKUP(AC549,$P$5:W$120,8,0),"")</f>
        <v/>
      </c>
      <c r="AF549" s="49" t="str">
        <f t="shared" si="99"/>
        <v/>
      </c>
      <c r="AG549" t="str">
        <f t="shared" si="97"/>
        <v/>
      </c>
      <c r="AH549" s="85"/>
      <c r="AI549" s="49" t="str">
        <f t="shared" si="100"/>
        <v/>
      </c>
      <c r="AJ549" t="str">
        <f t="shared" si="98"/>
        <v/>
      </c>
      <c r="AK549" s="97">
        <f t="shared" si="103"/>
        <v>0</v>
      </c>
      <c r="AM549" s="98">
        <f t="shared" si="96"/>
        <v>4703451</v>
      </c>
      <c r="AO549" s="100" t="str">
        <f t="shared" si="101"/>
        <v/>
      </c>
      <c r="AP549" s="100" t="str">
        <f>IF(AO549=1,COUNTIF($AO$6:AO549,"=1"),"")</f>
        <v/>
      </c>
      <c r="AQ549" s="101" t="str">
        <f t="shared" si="102"/>
        <v/>
      </c>
    </row>
    <row r="550" spans="27:43" x14ac:dyDescent="0.2">
      <c r="AA550" s="49">
        <v>545</v>
      </c>
      <c r="AC550" s="49"/>
      <c r="AD550" t="str">
        <f>IF(AC550&lt;&gt;"",VLOOKUP(AC550,$P$5:W$120,8,0),"")</f>
        <v/>
      </c>
      <c r="AF550" s="49" t="str">
        <f t="shared" si="99"/>
        <v/>
      </c>
      <c r="AG550" t="str">
        <f t="shared" si="97"/>
        <v/>
      </c>
      <c r="AH550" s="85"/>
      <c r="AI550" s="49" t="str">
        <f t="shared" si="100"/>
        <v/>
      </c>
      <c r="AJ550" t="str">
        <f t="shared" si="98"/>
        <v/>
      </c>
      <c r="AK550" s="97">
        <f t="shared" si="103"/>
        <v>0</v>
      </c>
      <c r="AM550" s="98">
        <f t="shared" si="96"/>
        <v>4703451</v>
      </c>
      <c r="AO550" s="100" t="str">
        <f t="shared" si="101"/>
        <v/>
      </c>
      <c r="AP550" s="100" t="str">
        <f>IF(AO550=1,COUNTIF($AO$6:AO550,"=1"),"")</f>
        <v/>
      </c>
      <c r="AQ550" s="101" t="str">
        <f t="shared" si="102"/>
        <v/>
      </c>
    </row>
    <row r="551" spans="27:43" x14ac:dyDescent="0.2">
      <c r="AA551" s="49">
        <v>546</v>
      </c>
      <c r="AC551" s="49"/>
      <c r="AD551" t="str">
        <f>IF(AC551&lt;&gt;"",VLOOKUP(AC551,$P$5:W$120,8,0),"")</f>
        <v/>
      </c>
      <c r="AF551" s="49" t="str">
        <f t="shared" si="99"/>
        <v/>
      </c>
      <c r="AG551" t="str">
        <f t="shared" si="97"/>
        <v/>
      </c>
      <c r="AH551" s="85"/>
      <c r="AI551" s="49" t="str">
        <f t="shared" si="100"/>
        <v/>
      </c>
      <c r="AJ551" t="str">
        <f t="shared" si="98"/>
        <v/>
      </c>
      <c r="AK551" s="97">
        <f t="shared" si="103"/>
        <v>0</v>
      </c>
      <c r="AM551" s="98">
        <f t="shared" si="96"/>
        <v>4703451</v>
      </c>
      <c r="AO551" s="100" t="str">
        <f t="shared" si="101"/>
        <v/>
      </c>
      <c r="AP551" s="100" t="str">
        <f>IF(AO551=1,COUNTIF($AO$6:AO551,"=1"),"")</f>
        <v/>
      </c>
      <c r="AQ551" s="101" t="str">
        <f t="shared" si="102"/>
        <v/>
      </c>
    </row>
    <row r="552" spans="27:43" x14ac:dyDescent="0.2">
      <c r="AA552" s="49">
        <v>547</v>
      </c>
      <c r="AC552" s="49"/>
      <c r="AD552" t="str">
        <f>IF(AC552&lt;&gt;"",VLOOKUP(AC552,$P$5:W$120,8,0),"")</f>
        <v/>
      </c>
      <c r="AF552" s="49" t="str">
        <f t="shared" si="99"/>
        <v/>
      </c>
      <c r="AG552" t="str">
        <f t="shared" si="97"/>
        <v/>
      </c>
      <c r="AH552" s="85"/>
      <c r="AI552" s="49" t="str">
        <f t="shared" si="100"/>
        <v/>
      </c>
      <c r="AJ552" t="str">
        <f t="shared" si="98"/>
        <v/>
      </c>
      <c r="AK552" s="97">
        <f t="shared" si="103"/>
        <v>0</v>
      </c>
      <c r="AM552" s="98">
        <f t="shared" si="96"/>
        <v>4703451</v>
      </c>
      <c r="AO552" s="100" t="str">
        <f t="shared" si="101"/>
        <v/>
      </c>
      <c r="AP552" s="100" t="str">
        <f>IF(AO552=1,COUNTIF($AO$6:AO552,"=1"),"")</f>
        <v/>
      </c>
      <c r="AQ552" s="101" t="str">
        <f t="shared" si="102"/>
        <v/>
      </c>
    </row>
    <row r="553" spans="27:43" x14ac:dyDescent="0.2">
      <c r="AA553" s="49">
        <v>548</v>
      </c>
      <c r="AC553" s="49"/>
      <c r="AD553" t="str">
        <f>IF(AC553&lt;&gt;"",VLOOKUP(AC553,$P$5:W$120,8,0),"")</f>
        <v/>
      </c>
      <c r="AF553" s="49" t="str">
        <f t="shared" si="99"/>
        <v/>
      </c>
      <c r="AG553" t="str">
        <f t="shared" si="97"/>
        <v/>
      </c>
      <c r="AH553" s="85"/>
      <c r="AI553" s="49" t="str">
        <f t="shared" si="100"/>
        <v/>
      </c>
      <c r="AJ553" t="str">
        <f t="shared" si="98"/>
        <v/>
      </c>
      <c r="AK553" s="97">
        <f t="shared" si="103"/>
        <v>0</v>
      </c>
      <c r="AM553" s="98">
        <f t="shared" si="96"/>
        <v>4703451</v>
      </c>
      <c r="AO553" s="100" t="str">
        <f t="shared" si="101"/>
        <v/>
      </c>
      <c r="AP553" s="100" t="str">
        <f>IF(AO553=1,COUNTIF($AO$6:AO553,"=1"),"")</f>
        <v/>
      </c>
      <c r="AQ553" s="101" t="str">
        <f t="shared" si="102"/>
        <v/>
      </c>
    </row>
    <row r="554" spans="27:43" x14ac:dyDescent="0.2">
      <c r="AA554" s="49">
        <v>549</v>
      </c>
      <c r="AC554" s="49"/>
      <c r="AD554" t="str">
        <f>IF(AC554&lt;&gt;"",VLOOKUP(AC554,$P$5:W$120,8,0),"")</f>
        <v/>
      </c>
      <c r="AF554" s="49" t="str">
        <f t="shared" si="99"/>
        <v/>
      </c>
      <c r="AG554" t="str">
        <f t="shared" si="97"/>
        <v/>
      </c>
      <c r="AH554" s="85"/>
      <c r="AI554" s="49" t="str">
        <f t="shared" si="100"/>
        <v/>
      </c>
      <c r="AJ554" t="str">
        <f t="shared" si="98"/>
        <v/>
      </c>
      <c r="AK554" s="97">
        <f t="shared" si="103"/>
        <v>0</v>
      </c>
      <c r="AM554" s="98">
        <f t="shared" si="96"/>
        <v>4703451</v>
      </c>
      <c r="AO554" s="100" t="str">
        <f t="shared" si="101"/>
        <v/>
      </c>
      <c r="AP554" s="100" t="str">
        <f>IF(AO554=1,COUNTIF($AO$6:AO554,"=1"),"")</f>
        <v/>
      </c>
      <c r="AQ554" s="101" t="str">
        <f t="shared" si="102"/>
        <v/>
      </c>
    </row>
    <row r="555" spans="27:43" x14ac:dyDescent="0.2">
      <c r="AA555" s="49">
        <v>550</v>
      </c>
      <c r="AC555" s="49"/>
      <c r="AD555" t="str">
        <f>IF(AC555&lt;&gt;"",VLOOKUP(AC555,$P$5:W$120,8,0),"")</f>
        <v/>
      </c>
      <c r="AF555" s="49" t="str">
        <f t="shared" si="99"/>
        <v/>
      </c>
      <c r="AG555" t="str">
        <f t="shared" si="97"/>
        <v/>
      </c>
      <c r="AH555" s="85"/>
      <c r="AI555" s="49" t="str">
        <f t="shared" si="100"/>
        <v/>
      </c>
      <c r="AJ555" t="str">
        <f t="shared" si="98"/>
        <v/>
      </c>
      <c r="AK555" s="97">
        <f t="shared" si="103"/>
        <v>0</v>
      </c>
      <c r="AM555" s="98">
        <f t="shared" si="96"/>
        <v>4703451</v>
      </c>
      <c r="AO555" s="100" t="str">
        <f t="shared" si="101"/>
        <v/>
      </c>
      <c r="AP555" s="100" t="str">
        <f>IF(AO555=1,COUNTIF($AO$6:AO555,"=1"),"")</f>
        <v/>
      </c>
      <c r="AQ555" s="101" t="str">
        <f t="shared" si="102"/>
        <v/>
      </c>
    </row>
    <row r="556" spans="27:43" x14ac:dyDescent="0.2">
      <c r="AA556" s="49">
        <v>551</v>
      </c>
      <c r="AC556" s="49"/>
      <c r="AD556" t="str">
        <f>IF(AC556&lt;&gt;"",VLOOKUP(AC556,$P$5:W$120,8,0),"")</f>
        <v/>
      </c>
      <c r="AF556" s="49" t="str">
        <f t="shared" si="99"/>
        <v/>
      </c>
      <c r="AG556" t="str">
        <f t="shared" si="97"/>
        <v/>
      </c>
      <c r="AH556" s="85"/>
      <c r="AI556" s="49" t="str">
        <f t="shared" si="100"/>
        <v/>
      </c>
      <c r="AJ556" t="str">
        <f t="shared" si="98"/>
        <v/>
      </c>
      <c r="AK556" s="97">
        <f t="shared" si="103"/>
        <v>0</v>
      </c>
      <c r="AM556" s="98">
        <f t="shared" si="96"/>
        <v>4703451</v>
      </c>
      <c r="AO556" s="100" t="str">
        <f t="shared" si="101"/>
        <v/>
      </c>
      <c r="AP556" s="100" t="str">
        <f>IF(AO556=1,COUNTIF($AO$6:AO556,"=1"),"")</f>
        <v/>
      </c>
      <c r="AQ556" s="101" t="str">
        <f t="shared" si="102"/>
        <v/>
      </c>
    </row>
    <row r="557" spans="27:43" x14ac:dyDescent="0.2">
      <c r="AA557" s="49">
        <v>552</v>
      </c>
      <c r="AC557" s="49"/>
      <c r="AD557" t="str">
        <f>IF(AC557&lt;&gt;"",VLOOKUP(AC557,$P$5:W$120,8,0),"")</f>
        <v/>
      </c>
      <c r="AF557" s="49" t="str">
        <f t="shared" si="99"/>
        <v/>
      </c>
      <c r="AG557" t="str">
        <f t="shared" si="97"/>
        <v/>
      </c>
      <c r="AH557" s="85"/>
      <c r="AI557" s="49" t="str">
        <f t="shared" si="100"/>
        <v/>
      </c>
      <c r="AJ557" t="str">
        <f t="shared" si="98"/>
        <v/>
      </c>
      <c r="AK557" s="97">
        <f t="shared" si="103"/>
        <v>0</v>
      </c>
      <c r="AM557" s="98">
        <f t="shared" si="96"/>
        <v>4703451</v>
      </c>
      <c r="AO557" s="100" t="str">
        <f t="shared" si="101"/>
        <v/>
      </c>
      <c r="AP557" s="100" t="str">
        <f>IF(AO557=1,COUNTIF($AO$6:AO557,"=1"),"")</f>
        <v/>
      </c>
      <c r="AQ557" s="101" t="str">
        <f t="shared" si="102"/>
        <v/>
      </c>
    </row>
    <row r="558" spans="27:43" x14ac:dyDescent="0.2">
      <c r="AA558" s="49">
        <v>553</v>
      </c>
      <c r="AC558" s="49"/>
      <c r="AD558" t="str">
        <f>IF(AC558&lt;&gt;"",VLOOKUP(AC558,$P$5:W$120,8,0),"")</f>
        <v/>
      </c>
      <c r="AF558" s="49" t="str">
        <f t="shared" si="99"/>
        <v/>
      </c>
      <c r="AG558" t="str">
        <f t="shared" si="97"/>
        <v/>
      </c>
      <c r="AH558" s="85"/>
      <c r="AI558" s="49" t="str">
        <f t="shared" si="100"/>
        <v/>
      </c>
      <c r="AJ558" t="str">
        <f t="shared" si="98"/>
        <v/>
      </c>
      <c r="AK558" s="97">
        <f t="shared" si="103"/>
        <v>0</v>
      </c>
      <c r="AM558" s="98">
        <f t="shared" si="96"/>
        <v>4703451</v>
      </c>
      <c r="AO558" s="100" t="str">
        <f t="shared" si="101"/>
        <v/>
      </c>
      <c r="AP558" s="100" t="str">
        <f>IF(AO558=1,COUNTIF($AO$6:AO558,"=1"),"")</f>
        <v/>
      </c>
      <c r="AQ558" s="101" t="str">
        <f t="shared" si="102"/>
        <v/>
      </c>
    </row>
    <row r="559" spans="27:43" x14ac:dyDescent="0.2">
      <c r="AA559" s="49">
        <v>554</v>
      </c>
      <c r="AC559" s="49"/>
      <c r="AD559" t="str">
        <f>IF(AC559&lt;&gt;"",VLOOKUP(AC559,$P$5:W$120,8,0),"")</f>
        <v/>
      </c>
      <c r="AF559" s="49" t="str">
        <f t="shared" si="99"/>
        <v/>
      </c>
      <c r="AG559" t="str">
        <f t="shared" si="97"/>
        <v/>
      </c>
      <c r="AH559" s="85"/>
      <c r="AI559" s="49" t="str">
        <f t="shared" si="100"/>
        <v/>
      </c>
      <c r="AJ559" t="str">
        <f t="shared" si="98"/>
        <v/>
      </c>
      <c r="AK559" s="97">
        <f t="shared" si="103"/>
        <v>0</v>
      </c>
      <c r="AM559" s="98">
        <f t="shared" si="96"/>
        <v>4703451</v>
      </c>
      <c r="AO559" s="100" t="str">
        <f t="shared" si="101"/>
        <v/>
      </c>
      <c r="AP559" s="100" t="str">
        <f>IF(AO559=1,COUNTIF($AO$6:AO559,"=1"),"")</f>
        <v/>
      </c>
      <c r="AQ559" s="101" t="str">
        <f t="shared" si="102"/>
        <v/>
      </c>
    </row>
    <row r="560" spans="27:43" x14ac:dyDescent="0.2">
      <c r="AA560" s="49">
        <v>555</v>
      </c>
      <c r="AC560" s="49"/>
      <c r="AD560" t="str">
        <f>IF(AC560&lt;&gt;"",VLOOKUP(AC560,$P$5:W$120,8,0),"")</f>
        <v/>
      </c>
      <c r="AF560" s="49" t="str">
        <f t="shared" si="99"/>
        <v/>
      </c>
      <c r="AG560" t="str">
        <f t="shared" si="97"/>
        <v/>
      </c>
      <c r="AH560" s="85"/>
      <c r="AI560" s="49" t="str">
        <f t="shared" si="100"/>
        <v/>
      </c>
      <c r="AJ560" t="str">
        <f t="shared" si="98"/>
        <v/>
      </c>
      <c r="AK560" s="97">
        <f t="shared" si="103"/>
        <v>0</v>
      </c>
      <c r="AM560" s="98">
        <f t="shared" si="96"/>
        <v>4703451</v>
      </c>
      <c r="AO560" s="100" t="str">
        <f t="shared" si="101"/>
        <v/>
      </c>
      <c r="AP560" s="100" t="str">
        <f>IF(AO560=1,COUNTIF($AO$6:AO560,"=1"),"")</f>
        <v/>
      </c>
      <c r="AQ560" s="101" t="str">
        <f t="shared" si="102"/>
        <v/>
      </c>
    </row>
    <row r="561" spans="27:43" x14ac:dyDescent="0.2">
      <c r="AA561" s="49">
        <v>556</v>
      </c>
      <c r="AC561" s="49"/>
      <c r="AD561" t="str">
        <f>IF(AC561&lt;&gt;"",VLOOKUP(AC561,$P$5:W$120,8,0),"")</f>
        <v/>
      </c>
      <c r="AF561" s="49" t="str">
        <f t="shared" si="99"/>
        <v/>
      </c>
      <c r="AG561" t="str">
        <f t="shared" si="97"/>
        <v/>
      </c>
      <c r="AH561" s="85"/>
      <c r="AI561" s="49" t="str">
        <f t="shared" si="100"/>
        <v/>
      </c>
      <c r="AJ561" t="str">
        <f t="shared" si="98"/>
        <v/>
      </c>
      <c r="AK561" s="97">
        <f t="shared" si="103"/>
        <v>0</v>
      </c>
      <c r="AM561" s="98">
        <f t="shared" si="96"/>
        <v>4703451</v>
      </c>
      <c r="AO561" s="100" t="str">
        <f t="shared" si="101"/>
        <v/>
      </c>
      <c r="AP561" s="100" t="str">
        <f>IF(AO561=1,COUNTIF($AO$6:AO561,"=1"),"")</f>
        <v/>
      </c>
      <c r="AQ561" s="101" t="str">
        <f t="shared" si="102"/>
        <v/>
      </c>
    </row>
    <row r="562" spans="27:43" x14ac:dyDescent="0.2">
      <c r="AA562" s="49">
        <v>557</v>
      </c>
      <c r="AC562" s="49"/>
      <c r="AD562" t="str">
        <f>IF(AC562&lt;&gt;"",VLOOKUP(AC562,$P$5:W$120,8,0),"")</f>
        <v/>
      </c>
      <c r="AF562" s="49" t="str">
        <f t="shared" si="99"/>
        <v/>
      </c>
      <c r="AG562" t="str">
        <f t="shared" si="97"/>
        <v/>
      </c>
      <c r="AH562" s="85"/>
      <c r="AI562" s="49" t="str">
        <f t="shared" si="100"/>
        <v/>
      </c>
      <c r="AJ562" t="str">
        <f t="shared" si="98"/>
        <v/>
      </c>
      <c r="AK562" s="97">
        <f t="shared" si="103"/>
        <v>0</v>
      </c>
      <c r="AM562" s="98">
        <f t="shared" si="96"/>
        <v>4703451</v>
      </c>
      <c r="AO562" s="100" t="str">
        <f t="shared" si="101"/>
        <v/>
      </c>
      <c r="AP562" s="100" t="str">
        <f>IF(AO562=1,COUNTIF($AO$6:AO562,"=1"),"")</f>
        <v/>
      </c>
      <c r="AQ562" s="101" t="str">
        <f t="shared" si="102"/>
        <v/>
      </c>
    </row>
    <row r="563" spans="27:43" x14ac:dyDescent="0.2">
      <c r="AA563" s="49">
        <v>558</v>
      </c>
      <c r="AC563" s="49"/>
      <c r="AD563" t="str">
        <f>IF(AC563&lt;&gt;"",VLOOKUP(AC563,$P$5:W$120,8,0),"")</f>
        <v/>
      </c>
      <c r="AF563" s="49" t="str">
        <f t="shared" si="99"/>
        <v/>
      </c>
      <c r="AG563" t="str">
        <f t="shared" si="97"/>
        <v/>
      </c>
      <c r="AH563" s="85"/>
      <c r="AI563" s="49" t="str">
        <f t="shared" si="100"/>
        <v/>
      </c>
      <c r="AJ563" t="str">
        <f t="shared" si="98"/>
        <v/>
      </c>
      <c r="AK563" s="97">
        <f t="shared" si="103"/>
        <v>0</v>
      </c>
      <c r="AM563" s="98">
        <f t="shared" ref="AM563:AM626" si="104">IF(AG563=$AM$3,IF($AM$4="借方残",AH563+AM212,AM212-AH563),IF(AJ563=$AM$3,IF($AM$4="借方残",AM212-AK563,AK563+AM212),AM212))</f>
        <v>4703451</v>
      </c>
      <c r="AO563" s="100" t="str">
        <f t="shared" si="101"/>
        <v/>
      </c>
      <c r="AP563" s="100" t="str">
        <f>IF(AO563=1,COUNTIF($AO$6:AO563,"=1"),"")</f>
        <v/>
      </c>
      <c r="AQ563" s="101" t="str">
        <f t="shared" si="102"/>
        <v/>
      </c>
    </row>
    <row r="564" spans="27:43" x14ac:dyDescent="0.2">
      <c r="AA564" s="49">
        <v>559</v>
      </c>
      <c r="AC564" s="49"/>
      <c r="AD564" t="str">
        <f>IF(AC564&lt;&gt;"",VLOOKUP(AC564,$P$5:W$120,8,0),"")</f>
        <v/>
      </c>
      <c r="AF564" s="49" t="str">
        <f t="shared" si="99"/>
        <v/>
      </c>
      <c r="AG564" t="str">
        <f t="shared" si="97"/>
        <v/>
      </c>
      <c r="AH564" s="85"/>
      <c r="AI564" s="49" t="str">
        <f t="shared" si="100"/>
        <v/>
      </c>
      <c r="AJ564" t="str">
        <f t="shared" si="98"/>
        <v/>
      </c>
      <c r="AK564" s="97">
        <f t="shared" si="103"/>
        <v>0</v>
      </c>
      <c r="AM564" s="98">
        <f t="shared" si="104"/>
        <v>4703451</v>
      </c>
      <c r="AO564" s="100" t="str">
        <f t="shared" si="101"/>
        <v/>
      </c>
      <c r="AP564" s="100" t="str">
        <f>IF(AO564=1,COUNTIF($AO$6:AO564,"=1"),"")</f>
        <v/>
      </c>
      <c r="AQ564" s="101" t="str">
        <f t="shared" si="102"/>
        <v/>
      </c>
    </row>
    <row r="565" spans="27:43" x14ac:dyDescent="0.2">
      <c r="AA565" s="49">
        <v>560</v>
      </c>
      <c r="AC565" s="49"/>
      <c r="AD565" t="str">
        <f>IF(AC565&lt;&gt;"",VLOOKUP(AC565,$P$5:W$120,8,0),"")</f>
        <v/>
      </c>
      <c r="AF565" s="49" t="str">
        <f t="shared" si="99"/>
        <v/>
      </c>
      <c r="AG565" t="str">
        <f t="shared" si="97"/>
        <v/>
      </c>
      <c r="AH565" s="85"/>
      <c r="AI565" s="49" t="str">
        <f t="shared" si="100"/>
        <v/>
      </c>
      <c r="AJ565" t="str">
        <f t="shared" si="98"/>
        <v/>
      </c>
      <c r="AK565" s="97">
        <f t="shared" si="103"/>
        <v>0</v>
      </c>
      <c r="AM565" s="98">
        <f t="shared" si="104"/>
        <v>4703451</v>
      </c>
      <c r="AO565" s="100" t="str">
        <f t="shared" si="101"/>
        <v/>
      </c>
      <c r="AP565" s="100" t="str">
        <f>IF(AO565=1,COUNTIF($AO$6:AO565,"=1"),"")</f>
        <v/>
      </c>
      <c r="AQ565" s="101" t="str">
        <f t="shared" si="102"/>
        <v/>
      </c>
    </row>
    <row r="566" spans="27:43" x14ac:dyDescent="0.2">
      <c r="AA566" s="49">
        <v>561</v>
      </c>
      <c r="AC566" s="49"/>
      <c r="AD566" t="str">
        <f>IF(AC566&lt;&gt;"",VLOOKUP(AC566,$P$5:W$120,8,0),"")</f>
        <v/>
      </c>
      <c r="AF566" s="49" t="str">
        <f t="shared" si="99"/>
        <v/>
      </c>
      <c r="AG566" t="str">
        <f t="shared" si="97"/>
        <v/>
      </c>
      <c r="AH566" s="85"/>
      <c r="AI566" s="49" t="str">
        <f t="shared" si="100"/>
        <v/>
      </c>
      <c r="AJ566" t="str">
        <f t="shared" si="98"/>
        <v/>
      </c>
      <c r="AK566" s="97">
        <f t="shared" si="103"/>
        <v>0</v>
      </c>
      <c r="AM566" s="98">
        <f t="shared" si="104"/>
        <v>4703451</v>
      </c>
      <c r="AO566" s="100" t="str">
        <f t="shared" si="101"/>
        <v/>
      </c>
      <c r="AP566" s="100" t="str">
        <f>IF(AO566=1,COUNTIF($AO$6:AO566,"=1"),"")</f>
        <v/>
      </c>
      <c r="AQ566" s="101" t="str">
        <f t="shared" si="102"/>
        <v/>
      </c>
    </row>
    <row r="567" spans="27:43" x14ac:dyDescent="0.2">
      <c r="AA567" s="49">
        <v>562</v>
      </c>
      <c r="AC567" s="49"/>
      <c r="AD567" t="str">
        <f>IF(AC567&lt;&gt;"",VLOOKUP(AC567,$P$5:W$120,8,0),"")</f>
        <v/>
      </c>
      <c r="AF567" s="49" t="str">
        <f t="shared" si="99"/>
        <v/>
      </c>
      <c r="AG567" t="str">
        <f t="shared" si="97"/>
        <v/>
      </c>
      <c r="AH567" s="85"/>
      <c r="AI567" s="49" t="str">
        <f t="shared" si="100"/>
        <v/>
      </c>
      <c r="AJ567" t="str">
        <f t="shared" si="98"/>
        <v/>
      </c>
      <c r="AK567" s="97">
        <f t="shared" si="103"/>
        <v>0</v>
      </c>
      <c r="AM567" s="98">
        <f t="shared" si="104"/>
        <v>4703451</v>
      </c>
      <c r="AO567" s="100" t="str">
        <f t="shared" si="101"/>
        <v/>
      </c>
      <c r="AP567" s="100" t="str">
        <f>IF(AO567=1,COUNTIF($AO$6:AO567,"=1"),"")</f>
        <v/>
      </c>
      <c r="AQ567" s="101" t="str">
        <f t="shared" si="102"/>
        <v/>
      </c>
    </row>
    <row r="568" spans="27:43" x14ac:dyDescent="0.2">
      <c r="AA568" s="49">
        <v>563</v>
      </c>
      <c r="AC568" s="49"/>
      <c r="AD568" t="str">
        <f>IF(AC568&lt;&gt;"",VLOOKUP(AC568,$P$5:W$120,8,0),"")</f>
        <v/>
      </c>
      <c r="AF568" s="49" t="str">
        <f t="shared" si="99"/>
        <v/>
      </c>
      <c r="AG568" t="str">
        <f t="shared" si="97"/>
        <v/>
      </c>
      <c r="AH568" s="85"/>
      <c r="AI568" s="49" t="str">
        <f t="shared" si="100"/>
        <v/>
      </c>
      <c r="AJ568" t="str">
        <f t="shared" si="98"/>
        <v/>
      </c>
      <c r="AK568" s="97">
        <f t="shared" si="103"/>
        <v>0</v>
      </c>
      <c r="AM568" s="98">
        <f t="shared" si="104"/>
        <v>4703451</v>
      </c>
      <c r="AO568" s="100" t="str">
        <f t="shared" si="101"/>
        <v/>
      </c>
      <c r="AP568" s="100" t="str">
        <f>IF(AO568=1,COUNTIF($AO$6:AO568,"=1"),"")</f>
        <v/>
      </c>
      <c r="AQ568" s="101" t="str">
        <f t="shared" si="102"/>
        <v/>
      </c>
    </row>
    <row r="569" spans="27:43" x14ac:dyDescent="0.2">
      <c r="AA569" s="49">
        <v>564</v>
      </c>
      <c r="AC569" s="49"/>
      <c r="AD569" t="str">
        <f>IF(AC569&lt;&gt;"",VLOOKUP(AC569,$P$5:W$120,8,0),"")</f>
        <v/>
      </c>
      <c r="AF569" s="49" t="str">
        <f t="shared" si="99"/>
        <v/>
      </c>
      <c r="AG569" t="str">
        <f t="shared" si="97"/>
        <v/>
      </c>
      <c r="AH569" s="85"/>
      <c r="AI569" s="49" t="str">
        <f t="shared" si="100"/>
        <v/>
      </c>
      <c r="AJ569" t="str">
        <f t="shared" si="98"/>
        <v/>
      </c>
      <c r="AK569" s="97">
        <f t="shared" si="103"/>
        <v>0</v>
      </c>
      <c r="AM569" s="98">
        <f t="shared" si="104"/>
        <v>4703451</v>
      </c>
      <c r="AO569" s="100" t="str">
        <f t="shared" si="101"/>
        <v/>
      </c>
      <c r="AP569" s="100" t="str">
        <f>IF(AO569=1,COUNTIF($AO$6:AO569,"=1"),"")</f>
        <v/>
      </c>
      <c r="AQ569" s="101" t="str">
        <f t="shared" si="102"/>
        <v/>
      </c>
    </row>
    <row r="570" spans="27:43" x14ac:dyDescent="0.2">
      <c r="AA570" s="49">
        <v>565</v>
      </c>
      <c r="AC570" s="49"/>
      <c r="AD570" t="str">
        <f>IF(AC570&lt;&gt;"",VLOOKUP(AC570,$P$5:W$120,8,0),"")</f>
        <v/>
      </c>
      <c r="AF570" s="49" t="str">
        <f t="shared" si="99"/>
        <v/>
      </c>
      <c r="AG570" t="str">
        <f t="shared" si="97"/>
        <v/>
      </c>
      <c r="AH570" s="85"/>
      <c r="AI570" s="49" t="str">
        <f t="shared" si="100"/>
        <v/>
      </c>
      <c r="AJ570" t="str">
        <f t="shared" si="98"/>
        <v/>
      </c>
      <c r="AK570" s="97">
        <f t="shared" si="103"/>
        <v>0</v>
      </c>
      <c r="AM570" s="98">
        <f t="shared" si="104"/>
        <v>4703451</v>
      </c>
      <c r="AO570" s="100" t="str">
        <f t="shared" si="101"/>
        <v/>
      </c>
      <c r="AP570" s="100" t="str">
        <f>IF(AO570=1,COUNTIF($AO$6:AO570,"=1"),"")</f>
        <v/>
      </c>
      <c r="AQ570" s="101" t="str">
        <f t="shared" si="102"/>
        <v/>
      </c>
    </row>
    <row r="571" spans="27:43" x14ac:dyDescent="0.2">
      <c r="AA571" s="49">
        <v>566</v>
      </c>
      <c r="AC571" s="49"/>
      <c r="AD571" t="str">
        <f>IF(AC571&lt;&gt;"",VLOOKUP(AC571,$P$5:W$120,8,0),"")</f>
        <v/>
      </c>
      <c r="AF571" s="49" t="str">
        <f t="shared" si="99"/>
        <v/>
      </c>
      <c r="AG571" t="str">
        <f t="shared" si="97"/>
        <v/>
      </c>
      <c r="AH571" s="85"/>
      <c r="AI571" s="49" t="str">
        <f t="shared" si="100"/>
        <v/>
      </c>
      <c r="AJ571" t="str">
        <f t="shared" si="98"/>
        <v/>
      </c>
      <c r="AK571" s="97">
        <f t="shared" si="103"/>
        <v>0</v>
      </c>
      <c r="AM571" s="98">
        <f t="shared" si="104"/>
        <v>4703451</v>
      </c>
      <c r="AO571" s="100" t="str">
        <f t="shared" si="101"/>
        <v/>
      </c>
      <c r="AP571" s="100" t="str">
        <f>IF(AO571=1,COUNTIF($AO$6:AO571,"=1"),"")</f>
        <v/>
      </c>
      <c r="AQ571" s="101" t="str">
        <f t="shared" si="102"/>
        <v/>
      </c>
    </row>
    <row r="572" spans="27:43" x14ac:dyDescent="0.2">
      <c r="AA572" s="49">
        <v>567</v>
      </c>
      <c r="AC572" s="49"/>
      <c r="AD572" t="str">
        <f>IF(AC572&lt;&gt;"",VLOOKUP(AC572,$P$5:W$120,8,0),"")</f>
        <v/>
      </c>
      <c r="AF572" s="49" t="str">
        <f t="shared" si="99"/>
        <v/>
      </c>
      <c r="AG572" t="str">
        <f t="shared" si="97"/>
        <v/>
      </c>
      <c r="AH572" s="85"/>
      <c r="AI572" s="49" t="str">
        <f t="shared" si="100"/>
        <v/>
      </c>
      <c r="AJ572" t="str">
        <f t="shared" si="98"/>
        <v/>
      </c>
      <c r="AK572" s="97">
        <f t="shared" si="103"/>
        <v>0</v>
      </c>
      <c r="AM572" s="98">
        <f t="shared" si="104"/>
        <v>4703451</v>
      </c>
      <c r="AO572" s="100" t="str">
        <f t="shared" si="101"/>
        <v/>
      </c>
      <c r="AP572" s="100" t="str">
        <f>IF(AO572=1,COUNTIF($AO$6:AO572,"=1"),"")</f>
        <v/>
      </c>
      <c r="AQ572" s="101" t="str">
        <f t="shared" si="102"/>
        <v/>
      </c>
    </row>
    <row r="573" spans="27:43" x14ac:dyDescent="0.2">
      <c r="AA573" s="49">
        <v>568</v>
      </c>
      <c r="AC573" s="49"/>
      <c r="AD573" t="str">
        <f>IF(AC573&lt;&gt;"",VLOOKUP(AC573,$P$5:W$120,8,0),"")</f>
        <v/>
      </c>
      <c r="AF573" s="49" t="str">
        <f t="shared" si="99"/>
        <v/>
      </c>
      <c r="AG573" t="str">
        <f t="shared" si="97"/>
        <v/>
      </c>
      <c r="AH573" s="85"/>
      <c r="AI573" s="49" t="str">
        <f t="shared" si="100"/>
        <v/>
      </c>
      <c r="AJ573" t="str">
        <f t="shared" si="98"/>
        <v/>
      </c>
      <c r="AK573" s="97">
        <f t="shared" si="103"/>
        <v>0</v>
      </c>
      <c r="AM573" s="98">
        <f t="shared" si="104"/>
        <v>4703451</v>
      </c>
      <c r="AO573" s="100" t="str">
        <f t="shared" si="101"/>
        <v/>
      </c>
      <c r="AP573" s="100" t="str">
        <f>IF(AO573=1,COUNTIF($AO$6:AO573,"=1"),"")</f>
        <v/>
      </c>
      <c r="AQ573" s="101" t="str">
        <f t="shared" si="102"/>
        <v/>
      </c>
    </row>
    <row r="574" spans="27:43" x14ac:dyDescent="0.2">
      <c r="AA574" s="49">
        <v>569</v>
      </c>
      <c r="AC574" s="49"/>
      <c r="AD574" t="str">
        <f>IF(AC574&lt;&gt;"",VLOOKUP(AC574,$P$5:W$120,8,0),"")</f>
        <v/>
      </c>
      <c r="AF574" s="49" t="str">
        <f t="shared" si="99"/>
        <v/>
      </c>
      <c r="AG574" t="str">
        <f t="shared" si="97"/>
        <v/>
      </c>
      <c r="AH574" s="85"/>
      <c r="AI574" s="49" t="str">
        <f t="shared" si="100"/>
        <v/>
      </c>
      <c r="AJ574" t="str">
        <f t="shared" si="98"/>
        <v/>
      </c>
      <c r="AK574" s="97">
        <f t="shared" si="103"/>
        <v>0</v>
      </c>
      <c r="AM574" s="98">
        <f t="shared" si="104"/>
        <v>4703451</v>
      </c>
      <c r="AO574" s="100" t="str">
        <f t="shared" si="101"/>
        <v/>
      </c>
      <c r="AP574" s="100" t="str">
        <f>IF(AO574=1,COUNTIF($AO$6:AO574,"=1"),"")</f>
        <v/>
      </c>
      <c r="AQ574" s="101" t="str">
        <f t="shared" si="102"/>
        <v/>
      </c>
    </row>
    <row r="575" spans="27:43" x14ac:dyDescent="0.2">
      <c r="AA575" s="49">
        <v>570</v>
      </c>
      <c r="AC575" s="49"/>
      <c r="AD575" t="str">
        <f>IF(AC575&lt;&gt;"",VLOOKUP(AC575,$P$5:W$120,8,0),"")</f>
        <v/>
      </c>
      <c r="AF575" s="49" t="str">
        <f t="shared" si="99"/>
        <v/>
      </c>
      <c r="AG575" t="str">
        <f t="shared" si="97"/>
        <v/>
      </c>
      <c r="AH575" s="85"/>
      <c r="AI575" s="49" t="str">
        <f t="shared" si="100"/>
        <v/>
      </c>
      <c r="AJ575" t="str">
        <f t="shared" si="98"/>
        <v/>
      </c>
      <c r="AK575" s="97">
        <f t="shared" si="103"/>
        <v>0</v>
      </c>
      <c r="AM575" s="98">
        <f t="shared" si="104"/>
        <v>4703451</v>
      </c>
      <c r="AO575" s="100" t="str">
        <f t="shared" si="101"/>
        <v/>
      </c>
      <c r="AP575" s="100" t="str">
        <f>IF(AO575=1,COUNTIF($AO$6:AO575,"=1"),"")</f>
        <v/>
      </c>
      <c r="AQ575" s="101" t="str">
        <f t="shared" si="102"/>
        <v/>
      </c>
    </row>
    <row r="576" spans="27:43" x14ac:dyDescent="0.2">
      <c r="AA576" s="49">
        <v>571</v>
      </c>
      <c r="AC576" s="49"/>
      <c r="AD576" t="str">
        <f>IF(AC576&lt;&gt;"",VLOOKUP(AC576,$P$5:W$120,8,0),"")</f>
        <v/>
      </c>
      <c r="AF576" s="49" t="str">
        <f t="shared" si="99"/>
        <v/>
      </c>
      <c r="AG576" t="str">
        <f t="shared" si="97"/>
        <v/>
      </c>
      <c r="AH576" s="85"/>
      <c r="AI576" s="49" t="str">
        <f t="shared" si="100"/>
        <v/>
      </c>
      <c r="AJ576" t="str">
        <f t="shared" si="98"/>
        <v/>
      </c>
      <c r="AK576" s="97">
        <f t="shared" si="103"/>
        <v>0</v>
      </c>
      <c r="AM576" s="98">
        <f t="shared" si="104"/>
        <v>4703451</v>
      </c>
      <c r="AO576" s="100" t="str">
        <f t="shared" si="101"/>
        <v/>
      </c>
      <c r="AP576" s="100" t="str">
        <f>IF(AO576=1,COUNTIF($AO$6:AO576,"=1"),"")</f>
        <v/>
      </c>
      <c r="AQ576" s="101" t="str">
        <f t="shared" si="102"/>
        <v/>
      </c>
    </row>
    <row r="577" spans="27:43" x14ac:dyDescent="0.2">
      <c r="AA577" s="49">
        <v>572</v>
      </c>
      <c r="AC577" s="49"/>
      <c r="AD577" t="str">
        <f>IF(AC577&lt;&gt;"",VLOOKUP(AC577,$P$5:W$120,8,0),"")</f>
        <v/>
      </c>
      <c r="AF577" s="49" t="str">
        <f t="shared" si="99"/>
        <v/>
      </c>
      <c r="AG577" t="str">
        <f t="shared" si="97"/>
        <v/>
      </c>
      <c r="AH577" s="85"/>
      <c r="AI577" s="49" t="str">
        <f t="shared" si="100"/>
        <v/>
      </c>
      <c r="AJ577" t="str">
        <f t="shared" si="98"/>
        <v/>
      </c>
      <c r="AK577" s="97">
        <f t="shared" si="103"/>
        <v>0</v>
      </c>
      <c r="AM577" s="98">
        <f t="shared" si="104"/>
        <v>4703451</v>
      </c>
      <c r="AO577" s="100" t="str">
        <f t="shared" si="101"/>
        <v/>
      </c>
      <c r="AP577" s="100" t="str">
        <f>IF(AO577=1,COUNTIF($AO$6:AO577,"=1"),"")</f>
        <v/>
      </c>
      <c r="AQ577" s="101" t="str">
        <f t="shared" si="102"/>
        <v/>
      </c>
    </row>
    <row r="578" spans="27:43" x14ac:dyDescent="0.2">
      <c r="AA578" s="49">
        <v>573</v>
      </c>
      <c r="AC578" s="49"/>
      <c r="AD578" t="str">
        <f>IF(AC578&lt;&gt;"",VLOOKUP(AC578,$P$5:W$120,8,0),"")</f>
        <v/>
      </c>
      <c r="AF578" s="49" t="str">
        <f t="shared" si="99"/>
        <v/>
      </c>
      <c r="AG578" t="str">
        <f t="shared" si="97"/>
        <v/>
      </c>
      <c r="AH578" s="85"/>
      <c r="AI578" s="49" t="str">
        <f t="shared" si="100"/>
        <v/>
      </c>
      <c r="AJ578" t="str">
        <f t="shared" si="98"/>
        <v/>
      </c>
      <c r="AK578" s="97">
        <f t="shared" si="103"/>
        <v>0</v>
      </c>
      <c r="AM578" s="98">
        <f t="shared" si="104"/>
        <v>4703451</v>
      </c>
      <c r="AO578" s="100" t="str">
        <f t="shared" si="101"/>
        <v/>
      </c>
      <c r="AP578" s="100" t="str">
        <f>IF(AO578=1,COUNTIF($AO$6:AO578,"=1"),"")</f>
        <v/>
      </c>
      <c r="AQ578" s="101" t="str">
        <f t="shared" si="102"/>
        <v/>
      </c>
    </row>
    <row r="579" spans="27:43" x14ac:dyDescent="0.2">
      <c r="AA579" s="49">
        <v>574</v>
      </c>
      <c r="AC579" s="49"/>
      <c r="AD579" t="str">
        <f>IF(AC579&lt;&gt;"",VLOOKUP(AC579,$P$5:W$120,8,0),"")</f>
        <v/>
      </c>
      <c r="AF579" s="49" t="str">
        <f t="shared" si="99"/>
        <v/>
      </c>
      <c r="AG579" t="str">
        <f t="shared" si="97"/>
        <v/>
      </c>
      <c r="AH579" s="85"/>
      <c r="AI579" s="49" t="str">
        <f t="shared" si="100"/>
        <v/>
      </c>
      <c r="AJ579" t="str">
        <f t="shared" si="98"/>
        <v/>
      </c>
      <c r="AK579" s="97">
        <f t="shared" si="103"/>
        <v>0</v>
      </c>
      <c r="AM579" s="98">
        <f t="shared" si="104"/>
        <v>4703451</v>
      </c>
      <c r="AO579" s="100" t="str">
        <f t="shared" si="101"/>
        <v/>
      </c>
      <c r="AP579" s="100" t="str">
        <f>IF(AO579=1,COUNTIF($AO$6:AO579,"=1"),"")</f>
        <v/>
      </c>
      <c r="AQ579" s="101" t="str">
        <f t="shared" si="102"/>
        <v/>
      </c>
    </row>
    <row r="580" spans="27:43" x14ac:dyDescent="0.2">
      <c r="AA580" s="49">
        <v>575</v>
      </c>
      <c r="AC580" s="49"/>
      <c r="AD580" t="str">
        <f>IF(AC580&lt;&gt;"",VLOOKUP(AC580,$P$5:W$120,8,0),"")</f>
        <v/>
      </c>
      <c r="AF580" s="49" t="str">
        <f t="shared" si="99"/>
        <v/>
      </c>
      <c r="AG580" t="str">
        <f t="shared" si="97"/>
        <v/>
      </c>
      <c r="AH580" s="85"/>
      <c r="AI580" s="49" t="str">
        <f t="shared" si="100"/>
        <v/>
      </c>
      <c r="AJ580" t="str">
        <f t="shared" si="98"/>
        <v/>
      </c>
      <c r="AK580" s="97">
        <f t="shared" si="103"/>
        <v>0</v>
      </c>
      <c r="AM580" s="98">
        <f t="shared" si="104"/>
        <v>4703451</v>
      </c>
      <c r="AO580" s="100" t="str">
        <f t="shared" si="101"/>
        <v/>
      </c>
      <c r="AP580" s="100" t="str">
        <f>IF(AO580=1,COUNTIF($AO$6:AO580,"=1"),"")</f>
        <v/>
      </c>
      <c r="AQ580" s="101" t="str">
        <f t="shared" si="102"/>
        <v/>
      </c>
    </row>
    <row r="581" spans="27:43" x14ac:dyDescent="0.2">
      <c r="AA581" s="49">
        <v>576</v>
      </c>
      <c r="AC581" s="49"/>
      <c r="AD581" t="str">
        <f>IF(AC581&lt;&gt;"",VLOOKUP(AC581,$P$5:W$120,8,0),"")</f>
        <v/>
      </c>
      <c r="AF581" s="49" t="str">
        <f t="shared" si="99"/>
        <v/>
      </c>
      <c r="AG581" t="str">
        <f t="shared" ref="AG581:AG644" si="105">IF(AF581&lt;&gt;"",VLOOKUP(AF581,$B$5:$L$106,11,0),"")</f>
        <v/>
      </c>
      <c r="AH581" s="85"/>
      <c r="AI581" s="49" t="str">
        <f t="shared" si="100"/>
        <v/>
      </c>
      <c r="AJ581" t="str">
        <f t="shared" ref="AJ581:AJ644" si="106">IF(AI581&lt;&gt;"",VLOOKUP(AI581,$B$5:$L$106,11,0),"")</f>
        <v/>
      </c>
      <c r="AK581" s="97">
        <f t="shared" si="103"/>
        <v>0</v>
      </c>
      <c r="AM581" s="98">
        <f t="shared" si="104"/>
        <v>4703451</v>
      </c>
      <c r="AO581" s="100" t="str">
        <f t="shared" si="101"/>
        <v/>
      </c>
      <c r="AP581" s="100" t="str">
        <f>IF(AO581=1,COUNTIF($AO$6:AO581,"=1"),"")</f>
        <v/>
      </c>
      <c r="AQ581" s="101" t="str">
        <f t="shared" si="102"/>
        <v/>
      </c>
    </row>
    <row r="582" spans="27:43" x14ac:dyDescent="0.2">
      <c r="AA582" s="49">
        <v>577</v>
      </c>
      <c r="AC582" s="49"/>
      <c r="AD582" t="str">
        <f>IF(AC582&lt;&gt;"",VLOOKUP(AC582,$P$5:W$120,8,0),"")</f>
        <v/>
      </c>
      <c r="AF582" s="49" t="str">
        <f t="shared" ref="AF582:AF645" si="107">IF(ISERROR(VALUE(MID(AD582,1,3))),"",VALUE(MID(VLOOKUP(VALUE(MID(AD582,1,3)),$P$5:$W$120,4,0),1,3)))</f>
        <v/>
      </c>
      <c r="AG582" t="str">
        <f t="shared" si="105"/>
        <v/>
      </c>
      <c r="AH582" s="85"/>
      <c r="AI582" s="49" t="str">
        <f t="shared" ref="AI582:AI645" si="108">IF(ISERR(VALUE(MID(AD582,1,3))),"",VALUE(MID(VLOOKUP(VALUE(MID(AD582,1,3)),$P$5:$W$120,6,0),1,3)))</f>
        <v/>
      </c>
      <c r="AJ582" t="str">
        <f t="shared" si="106"/>
        <v/>
      </c>
      <c r="AK582" s="97">
        <f t="shared" si="103"/>
        <v>0</v>
      </c>
      <c r="AM582" s="98">
        <f t="shared" si="104"/>
        <v>4703451</v>
      </c>
      <c r="AO582" s="100" t="str">
        <f t="shared" ref="AO582:AO645" si="109">IF($AO$3="","",IF(OR(AG582=$AO$3,AJ582=$AO$3),1,""))</f>
        <v/>
      </c>
      <c r="AP582" s="100" t="str">
        <f>IF(AO582=1,COUNTIF($AO$6:AO582,"=1"),"")</f>
        <v/>
      </c>
      <c r="AQ582" s="101" t="str">
        <f t="shared" ref="AQ582:AQ645" si="110">IF($AO$3="","",IF(AG582=$AO$3,"借",IF(AJ582=$AO$3,"貸","")))</f>
        <v/>
      </c>
    </row>
    <row r="583" spans="27:43" x14ac:dyDescent="0.2">
      <c r="AA583" s="49">
        <v>578</v>
      </c>
      <c r="AC583" s="49"/>
      <c r="AD583" t="str">
        <f>IF(AC583&lt;&gt;"",VLOOKUP(AC583,$P$5:W$120,8,0),"")</f>
        <v/>
      </c>
      <c r="AF583" s="49" t="str">
        <f t="shared" si="107"/>
        <v/>
      </c>
      <c r="AG583" t="str">
        <f t="shared" si="105"/>
        <v/>
      </c>
      <c r="AH583" s="85"/>
      <c r="AI583" s="49" t="str">
        <f t="shared" si="108"/>
        <v/>
      </c>
      <c r="AJ583" t="str">
        <f t="shared" si="106"/>
        <v/>
      </c>
      <c r="AK583" s="97">
        <f t="shared" si="103"/>
        <v>0</v>
      </c>
      <c r="AM583" s="98">
        <f t="shared" si="104"/>
        <v>4703451</v>
      </c>
      <c r="AO583" s="100" t="str">
        <f t="shared" si="109"/>
        <v/>
      </c>
      <c r="AP583" s="100" t="str">
        <f>IF(AO583=1,COUNTIF($AO$6:AO583,"=1"),"")</f>
        <v/>
      </c>
      <c r="AQ583" s="101" t="str">
        <f t="shared" si="110"/>
        <v/>
      </c>
    </row>
    <row r="584" spans="27:43" x14ac:dyDescent="0.2">
      <c r="AA584" s="49">
        <v>579</v>
      </c>
      <c r="AC584" s="49"/>
      <c r="AD584" t="str">
        <f>IF(AC584&lt;&gt;"",VLOOKUP(AC584,$P$5:W$120,8,0),"")</f>
        <v/>
      </c>
      <c r="AF584" s="49" t="str">
        <f t="shared" si="107"/>
        <v/>
      </c>
      <c r="AG584" t="str">
        <f t="shared" si="105"/>
        <v/>
      </c>
      <c r="AH584" s="85"/>
      <c r="AI584" s="49" t="str">
        <f t="shared" si="108"/>
        <v/>
      </c>
      <c r="AJ584" t="str">
        <f t="shared" si="106"/>
        <v/>
      </c>
      <c r="AK584" s="97">
        <f t="shared" si="103"/>
        <v>0</v>
      </c>
      <c r="AM584" s="98">
        <f t="shared" si="104"/>
        <v>4703451</v>
      </c>
      <c r="AO584" s="100" t="str">
        <f t="shared" si="109"/>
        <v/>
      </c>
      <c r="AP584" s="100" t="str">
        <f>IF(AO584=1,COUNTIF($AO$6:AO584,"=1"),"")</f>
        <v/>
      </c>
      <c r="AQ584" s="101" t="str">
        <f t="shared" si="110"/>
        <v/>
      </c>
    </row>
    <row r="585" spans="27:43" x14ac:dyDescent="0.2">
      <c r="AA585" s="49">
        <v>580</v>
      </c>
      <c r="AC585" s="49"/>
      <c r="AD585" t="str">
        <f>IF(AC585&lt;&gt;"",VLOOKUP(AC585,$P$5:W$120,8,0),"")</f>
        <v/>
      </c>
      <c r="AF585" s="49" t="str">
        <f t="shared" si="107"/>
        <v/>
      </c>
      <c r="AG585" t="str">
        <f t="shared" si="105"/>
        <v/>
      </c>
      <c r="AH585" s="85"/>
      <c r="AI585" s="49" t="str">
        <f t="shared" si="108"/>
        <v/>
      </c>
      <c r="AJ585" t="str">
        <f t="shared" si="106"/>
        <v/>
      </c>
      <c r="AK585" s="97">
        <f t="shared" si="103"/>
        <v>0</v>
      </c>
      <c r="AM585" s="98">
        <f t="shared" si="104"/>
        <v>4703451</v>
      </c>
      <c r="AO585" s="100" t="str">
        <f t="shared" si="109"/>
        <v/>
      </c>
      <c r="AP585" s="100" t="str">
        <f>IF(AO585=1,COUNTIF($AO$6:AO585,"=1"),"")</f>
        <v/>
      </c>
      <c r="AQ585" s="101" t="str">
        <f t="shared" si="110"/>
        <v/>
      </c>
    </row>
    <row r="586" spans="27:43" x14ac:dyDescent="0.2">
      <c r="AA586" s="49">
        <v>581</v>
      </c>
      <c r="AC586" s="49"/>
      <c r="AD586" t="str">
        <f>IF(AC586&lt;&gt;"",VLOOKUP(AC586,$P$5:W$120,8,0),"")</f>
        <v/>
      </c>
      <c r="AF586" s="49" t="str">
        <f t="shared" si="107"/>
        <v/>
      </c>
      <c r="AG586" t="str">
        <f t="shared" si="105"/>
        <v/>
      </c>
      <c r="AH586" s="85"/>
      <c r="AI586" s="49" t="str">
        <f t="shared" si="108"/>
        <v/>
      </c>
      <c r="AJ586" t="str">
        <f t="shared" si="106"/>
        <v/>
      </c>
      <c r="AK586" s="97">
        <f t="shared" si="103"/>
        <v>0</v>
      </c>
      <c r="AM586" s="98">
        <f t="shared" si="104"/>
        <v>4703451</v>
      </c>
      <c r="AO586" s="100" t="str">
        <f t="shared" si="109"/>
        <v/>
      </c>
      <c r="AP586" s="100" t="str">
        <f>IF(AO586=1,COUNTIF($AO$6:AO586,"=1"),"")</f>
        <v/>
      </c>
      <c r="AQ586" s="101" t="str">
        <f t="shared" si="110"/>
        <v/>
      </c>
    </row>
    <row r="587" spans="27:43" x14ac:dyDescent="0.2">
      <c r="AA587" s="49">
        <v>582</v>
      </c>
      <c r="AC587" s="49"/>
      <c r="AD587" t="str">
        <f>IF(AC587&lt;&gt;"",VLOOKUP(AC587,$P$5:W$120,8,0),"")</f>
        <v/>
      </c>
      <c r="AF587" s="49" t="str">
        <f t="shared" si="107"/>
        <v/>
      </c>
      <c r="AG587" t="str">
        <f t="shared" si="105"/>
        <v/>
      </c>
      <c r="AH587" s="85"/>
      <c r="AI587" s="49" t="str">
        <f t="shared" si="108"/>
        <v/>
      </c>
      <c r="AJ587" t="str">
        <f t="shared" si="106"/>
        <v/>
      </c>
      <c r="AK587" s="97">
        <f t="shared" si="103"/>
        <v>0</v>
      </c>
      <c r="AM587" s="98">
        <f t="shared" si="104"/>
        <v>4703451</v>
      </c>
      <c r="AO587" s="100" t="str">
        <f t="shared" si="109"/>
        <v/>
      </c>
      <c r="AP587" s="100" t="str">
        <f>IF(AO587=1,COUNTIF($AO$6:AO587,"=1"),"")</f>
        <v/>
      </c>
      <c r="AQ587" s="101" t="str">
        <f t="shared" si="110"/>
        <v/>
      </c>
    </row>
    <row r="588" spans="27:43" x14ac:dyDescent="0.2">
      <c r="AA588" s="49">
        <v>583</v>
      </c>
      <c r="AC588" s="49"/>
      <c r="AD588" t="str">
        <f>IF(AC588&lt;&gt;"",VLOOKUP(AC588,$P$5:W$120,8,0),"")</f>
        <v/>
      </c>
      <c r="AF588" s="49" t="str">
        <f t="shared" si="107"/>
        <v/>
      </c>
      <c r="AG588" t="str">
        <f t="shared" si="105"/>
        <v/>
      </c>
      <c r="AH588" s="85"/>
      <c r="AI588" s="49" t="str">
        <f t="shared" si="108"/>
        <v/>
      </c>
      <c r="AJ588" t="str">
        <f t="shared" si="106"/>
        <v/>
      </c>
      <c r="AK588" s="97">
        <f t="shared" si="103"/>
        <v>0</v>
      </c>
      <c r="AM588" s="98">
        <f t="shared" si="104"/>
        <v>4703451</v>
      </c>
      <c r="AO588" s="100" t="str">
        <f t="shared" si="109"/>
        <v/>
      </c>
      <c r="AP588" s="100" t="str">
        <f>IF(AO588=1,COUNTIF($AO$6:AO588,"=1"),"")</f>
        <v/>
      </c>
      <c r="AQ588" s="101" t="str">
        <f t="shared" si="110"/>
        <v/>
      </c>
    </row>
    <row r="589" spans="27:43" x14ac:dyDescent="0.2">
      <c r="AA589" s="49">
        <v>584</v>
      </c>
      <c r="AC589" s="49"/>
      <c r="AD589" t="str">
        <f>IF(AC589&lt;&gt;"",VLOOKUP(AC589,$P$5:W$120,8,0),"")</f>
        <v/>
      </c>
      <c r="AF589" s="49" t="str">
        <f t="shared" si="107"/>
        <v/>
      </c>
      <c r="AG589" t="str">
        <f t="shared" si="105"/>
        <v/>
      </c>
      <c r="AH589" s="85"/>
      <c r="AI589" s="49" t="str">
        <f t="shared" si="108"/>
        <v/>
      </c>
      <c r="AJ589" t="str">
        <f t="shared" si="106"/>
        <v/>
      </c>
      <c r="AK589" s="97">
        <f t="shared" si="103"/>
        <v>0</v>
      </c>
      <c r="AM589" s="98">
        <f t="shared" si="104"/>
        <v>4703451</v>
      </c>
      <c r="AO589" s="100" t="str">
        <f t="shared" si="109"/>
        <v/>
      </c>
      <c r="AP589" s="100" t="str">
        <f>IF(AO589=1,COUNTIF($AO$6:AO589,"=1"),"")</f>
        <v/>
      </c>
      <c r="AQ589" s="101" t="str">
        <f t="shared" si="110"/>
        <v/>
      </c>
    </row>
    <row r="590" spans="27:43" x14ac:dyDescent="0.2">
      <c r="AA590" s="49">
        <v>585</v>
      </c>
      <c r="AC590" s="49"/>
      <c r="AD590" t="str">
        <f>IF(AC590&lt;&gt;"",VLOOKUP(AC590,$P$5:W$120,8,0),"")</f>
        <v/>
      </c>
      <c r="AF590" s="49" t="str">
        <f t="shared" si="107"/>
        <v/>
      </c>
      <c r="AG590" t="str">
        <f t="shared" si="105"/>
        <v/>
      </c>
      <c r="AH590" s="85"/>
      <c r="AI590" s="49" t="str">
        <f t="shared" si="108"/>
        <v/>
      </c>
      <c r="AJ590" t="str">
        <f t="shared" si="106"/>
        <v/>
      </c>
      <c r="AK590" s="97">
        <f t="shared" si="103"/>
        <v>0</v>
      </c>
      <c r="AM590" s="98">
        <f t="shared" si="104"/>
        <v>4703451</v>
      </c>
      <c r="AO590" s="100" t="str">
        <f t="shared" si="109"/>
        <v/>
      </c>
      <c r="AP590" s="100" t="str">
        <f>IF(AO590=1,COUNTIF($AO$6:AO590,"=1"),"")</f>
        <v/>
      </c>
      <c r="AQ590" s="101" t="str">
        <f t="shared" si="110"/>
        <v/>
      </c>
    </row>
    <row r="591" spans="27:43" x14ac:dyDescent="0.2">
      <c r="AA591" s="49">
        <v>586</v>
      </c>
      <c r="AC591" s="49"/>
      <c r="AD591" t="str">
        <f>IF(AC591&lt;&gt;"",VLOOKUP(AC591,$P$5:W$120,8,0),"")</f>
        <v/>
      </c>
      <c r="AF591" s="49" t="str">
        <f t="shared" si="107"/>
        <v/>
      </c>
      <c r="AG591" t="str">
        <f t="shared" si="105"/>
        <v/>
      </c>
      <c r="AH591" s="85"/>
      <c r="AI591" s="49" t="str">
        <f t="shared" si="108"/>
        <v/>
      </c>
      <c r="AJ591" t="str">
        <f t="shared" si="106"/>
        <v/>
      </c>
      <c r="AK591" s="97">
        <f t="shared" si="103"/>
        <v>0</v>
      </c>
      <c r="AM591" s="98">
        <f t="shared" si="104"/>
        <v>4703451</v>
      </c>
      <c r="AO591" s="100" t="str">
        <f t="shared" si="109"/>
        <v/>
      </c>
      <c r="AP591" s="100" t="str">
        <f>IF(AO591=1,COUNTIF($AO$6:AO591,"=1"),"")</f>
        <v/>
      </c>
      <c r="AQ591" s="101" t="str">
        <f t="shared" si="110"/>
        <v/>
      </c>
    </row>
    <row r="592" spans="27:43" x14ac:dyDescent="0.2">
      <c r="AA592" s="49">
        <v>587</v>
      </c>
      <c r="AC592" s="49"/>
      <c r="AD592" t="str">
        <f>IF(AC592&lt;&gt;"",VLOOKUP(AC592,$P$5:W$120,8,0),"")</f>
        <v/>
      </c>
      <c r="AF592" s="49" t="str">
        <f t="shared" si="107"/>
        <v/>
      </c>
      <c r="AG592" t="str">
        <f t="shared" si="105"/>
        <v/>
      </c>
      <c r="AH592" s="85"/>
      <c r="AI592" s="49" t="str">
        <f t="shared" si="108"/>
        <v/>
      </c>
      <c r="AJ592" t="str">
        <f t="shared" si="106"/>
        <v/>
      </c>
      <c r="AK592" s="97">
        <f t="shared" si="103"/>
        <v>0</v>
      </c>
      <c r="AM592" s="98">
        <f t="shared" si="104"/>
        <v>4703451</v>
      </c>
      <c r="AO592" s="100" t="str">
        <f t="shared" si="109"/>
        <v/>
      </c>
      <c r="AP592" s="100" t="str">
        <f>IF(AO592=1,COUNTIF($AO$6:AO592,"=1"),"")</f>
        <v/>
      </c>
      <c r="AQ592" s="101" t="str">
        <f t="shared" si="110"/>
        <v/>
      </c>
    </row>
    <row r="593" spans="27:43" x14ac:dyDescent="0.2">
      <c r="AA593" s="49">
        <v>588</v>
      </c>
      <c r="AC593" s="49"/>
      <c r="AD593" t="str">
        <f>IF(AC593&lt;&gt;"",VLOOKUP(AC593,$P$5:W$120,8,0),"")</f>
        <v/>
      </c>
      <c r="AF593" s="49" t="str">
        <f t="shared" si="107"/>
        <v/>
      </c>
      <c r="AG593" t="str">
        <f t="shared" si="105"/>
        <v/>
      </c>
      <c r="AH593" s="85"/>
      <c r="AI593" s="49" t="str">
        <f t="shared" si="108"/>
        <v/>
      </c>
      <c r="AJ593" t="str">
        <f t="shared" si="106"/>
        <v/>
      </c>
      <c r="AK593" s="97">
        <f t="shared" si="103"/>
        <v>0</v>
      </c>
      <c r="AM593" s="98">
        <f t="shared" si="104"/>
        <v>4703451</v>
      </c>
      <c r="AO593" s="100" t="str">
        <f t="shared" si="109"/>
        <v/>
      </c>
      <c r="AP593" s="100" t="str">
        <f>IF(AO593=1,COUNTIF($AO$6:AO593,"=1"),"")</f>
        <v/>
      </c>
      <c r="AQ593" s="101" t="str">
        <f t="shared" si="110"/>
        <v/>
      </c>
    </row>
    <row r="594" spans="27:43" x14ac:dyDescent="0.2">
      <c r="AA594" s="49">
        <v>589</v>
      </c>
      <c r="AC594" s="49"/>
      <c r="AD594" t="str">
        <f>IF(AC594&lt;&gt;"",VLOOKUP(AC594,$P$5:W$120,8,0),"")</f>
        <v/>
      </c>
      <c r="AF594" s="49" t="str">
        <f t="shared" si="107"/>
        <v/>
      </c>
      <c r="AG594" t="str">
        <f t="shared" si="105"/>
        <v/>
      </c>
      <c r="AH594" s="85"/>
      <c r="AI594" s="49" t="str">
        <f t="shared" si="108"/>
        <v/>
      </c>
      <c r="AJ594" t="str">
        <f t="shared" si="106"/>
        <v/>
      </c>
      <c r="AK594" s="97">
        <f t="shared" si="103"/>
        <v>0</v>
      </c>
      <c r="AM594" s="98">
        <f t="shared" si="104"/>
        <v>4703451</v>
      </c>
      <c r="AO594" s="100" t="str">
        <f t="shared" si="109"/>
        <v/>
      </c>
      <c r="AP594" s="100" t="str">
        <f>IF(AO594=1,COUNTIF($AO$6:AO594,"=1"),"")</f>
        <v/>
      </c>
      <c r="AQ594" s="101" t="str">
        <f t="shared" si="110"/>
        <v/>
      </c>
    </row>
    <row r="595" spans="27:43" x14ac:dyDescent="0.2">
      <c r="AA595" s="49">
        <v>590</v>
      </c>
      <c r="AC595" s="49"/>
      <c r="AD595" t="str">
        <f>IF(AC595&lt;&gt;"",VLOOKUP(AC595,$P$5:W$120,8,0),"")</f>
        <v/>
      </c>
      <c r="AF595" s="49" t="str">
        <f t="shared" si="107"/>
        <v/>
      </c>
      <c r="AG595" t="str">
        <f t="shared" si="105"/>
        <v/>
      </c>
      <c r="AH595" s="85"/>
      <c r="AI595" s="49" t="str">
        <f t="shared" si="108"/>
        <v/>
      </c>
      <c r="AJ595" t="str">
        <f t="shared" si="106"/>
        <v/>
      </c>
      <c r="AK595" s="97">
        <f t="shared" si="103"/>
        <v>0</v>
      </c>
      <c r="AM595" s="98">
        <f t="shared" si="104"/>
        <v>4703451</v>
      </c>
      <c r="AO595" s="100" t="str">
        <f t="shared" si="109"/>
        <v/>
      </c>
      <c r="AP595" s="100" t="str">
        <f>IF(AO595=1,COUNTIF($AO$6:AO595,"=1"),"")</f>
        <v/>
      </c>
      <c r="AQ595" s="101" t="str">
        <f t="shared" si="110"/>
        <v/>
      </c>
    </row>
    <row r="596" spans="27:43" x14ac:dyDescent="0.2">
      <c r="AA596" s="49">
        <v>591</v>
      </c>
      <c r="AC596" s="49"/>
      <c r="AD596" t="str">
        <f>IF(AC596&lt;&gt;"",VLOOKUP(AC596,$P$5:W$120,8,0),"")</f>
        <v/>
      </c>
      <c r="AF596" s="49" t="str">
        <f t="shared" si="107"/>
        <v/>
      </c>
      <c r="AG596" t="str">
        <f t="shared" si="105"/>
        <v/>
      </c>
      <c r="AH596" s="85"/>
      <c r="AI596" s="49" t="str">
        <f t="shared" si="108"/>
        <v/>
      </c>
      <c r="AJ596" t="str">
        <f t="shared" si="106"/>
        <v/>
      </c>
      <c r="AK596" s="97">
        <f t="shared" si="103"/>
        <v>0</v>
      </c>
      <c r="AM596" s="98">
        <f t="shared" si="104"/>
        <v>4703451</v>
      </c>
      <c r="AO596" s="100" t="str">
        <f t="shared" si="109"/>
        <v/>
      </c>
      <c r="AP596" s="100" t="str">
        <f>IF(AO596=1,COUNTIF($AO$6:AO596,"=1"),"")</f>
        <v/>
      </c>
      <c r="AQ596" s="101" t="str">
        <f t="shared" si="110"/>
        <v/>
      </c>
    </row>
    <row r="597" spans="27:43" x14ac:dyDescent="0.2">
      <c r="AA597" s="49">
        <v>592</v>
      </c>
      <c r="AC597" s="49"/>
      <c r="AD597" t="str">
        <f>IF(AC597&lt;&gt;"",VLOOKUP(AC597,$P$5:W$120,8,0),"")</f>
        <v/>
      </c>
      <c r="AF597" s="49" t="str">
        <f t="shared" si="107"/>
        <v/>
      </c>
      <c r="AG597" t="str">
        <f t="shared" si="105"/>
        <v/>
      </c>
      <c r="AH597" s="85"/>
      <c r="AI597" s="49" t="str">
        <f t="shared" si="108"/>
        <v/>
      </c>
      <c r="AJ597" t="str">
        <f t="shared" si="106"/>
        <v/>
      </c>
      <c r="AK597" s="97">
        <f t="shared" si="103"/>
        <v>0</v>
      </c>
      <c r="AM597" s="98">
        <f t="shared" si="104"/>
        <v>4703451</v>
      </c>
      <c r="AO597" s="100" t="str">
        <f t="shared" si="109"/>
        <v/>
      </c>
      <c r="AP597" s="100" t="str">
        <f>IF(AO597=1,COUNTIF($AO$6:AO597,"=1"),"")</f>
        <v/>
      </c>
      <c r="AQ597" s="101" t="str">
        <f t="shared" si="110"/>
        <v/>
      </c>
    </row>
    <row r="598" spans="27:43" x14ac:dyDescent="0.2">
      <c r="AA598" s="49">
        <v>593</v>
      </c>
      <c r="AC598" s="49"/>
      <c r="AD598" t="str">
        <f>IF(AC598&lt;&gt;"",VLOOKUP(AC598,$P$5:W$120,8,0),"")</f>
        <v/>
      </c>
      <c r="AF598" s="49" t="str">
        <f t="shared" si="107"/>
        <v/>
      </c>
      <c r="AG598" t="str">
        <f t="shared" si="105"/>
        <v/>
      </c>
      <c r="AH598" s="85"/>
      <c r="AI598" s="49" t="str">
        <f t="shared" si="108"/>
        <v/>
      </c>
      <c r="AJ598" t="str">
        <f t="shared" si="106"/>
        <v/>
      </c>
      <c r="AK598" s="97">
        <f t="shared" si="103"/>
        <v>0</v>
      </c>
      <c r="AM598" s="98">
        <f t="shared" si="104"/>
        <v>4703451</v>
      </c>
      <c r="AO598" s="100" t="str">
        <f t="shared" si="109"/>
        <v/>
      </c>
      <c r="AP598" s="100" t="str">
        <f>IF(AO598=1,COUNTIF($AO$6:AO598,"=1"),"")</f>
        <v/>
      </c>
      <c r="AQ598" s="101" t="str">
        <f t="shared" si="110"/>
        <v/>
      </c>
    </row>
    <row r="599" spans="27:43" x14ac:dyDescent="0.2">
      <c r="AA599" s="49">
        <v>594</v>
      </c>
      <c r="AC599" s="49"/>
      <c r="AD599" t="str">
        <f>IF(AC599&lt;&gt;"",VLOOKUP(AC599,$P$5:W$120,8,0),"")</f>
        <v/>
      </c>
      <c r="AF599" s="49" t="str">
        <f t="shared" si="107"/>
        <v/>
      </c>
      <c r="AG599" t="str">
        <f t="shared" si="105"/>
        <v/>
      </c>
      <c r="AH599" s="85"/>
      <c r="AI599" s="49" t="str">
        <f t="shared" si="108"/>
        <v/>
      </c>
      <c r="AJ599" t="str">
        <f t="shared" si="106"/>
        <v/>
      </c>
      <c r="AK599" s="97">
        <f t="shared" si="103"/>
        <v>0</v>
      </c>
      <c r="AM599" s="98">
        <f t="shared" si="104"/>
        <v>4703451</v>
      </c>
      <c r="AO599" s="100" t="str">
        <f t="shared" si="109"/>
        <v/>
      </c>
      <c r="AP599" s="100" t="str">
        <f>IF(AO599=1,COUNTIF($AO$6:AO599,"=1"),"")</f>
        <v/>
      </c>
      <c r="AQ599" s="101" t="str">
        <f t="shared" si="110"/>
        <v/>
      </c>
    </row>
    <row r="600" spans="27:43" x14ac:dyDescent="0.2">
      <c r="AA600" s="49">
        <v>595</v>
      </c>
      <c r="AC600" s="49"/>
      <c r="AD600" t="str">
        <f>IF(AC600&lt;&gt;"",VLOOKUP(AC600,$P$5:W$120,8,0),"")</f>
        <v/>
      </c>
      <c r="AF600" s="49" t="str">
        <f t="shared" si="107"/>
        <v/>
      </c>
      <c r="AG600" t="str">
        <f t="shared" si="105"/>
        <v/>
      </c>
      <c r="AH600" s="85"/>
      <c r="AI600" s="49" t="str">
        <f t="shared" si="108"/>
        <v/>
      </c>
      <c r="AJ600" t="str">
        <f t="shared" si="106"/>
        <v/>
      </c>
      <c r="AK600" s="97">
        <f t="shared" si="103"/>
        <v>0</v>
      </c>
      <c r="AM600" s="98">
        <f t="shared" si="104"/>
        <v>4703451</v>
      </c>
      <c r="AO600" s="100" t="str">
        <f t="shared" si="109"/>
        <v/>
      </c>
      <c r="AP600" s="100" t="str">
        <f>IF(AO600=1,COUNTIF($AO$6:AO600,"=1"),"")</f>
        <v/>
      </c>
      <c r="AQ600" s="101" t="str">
        <f t="shared" si="110"/>
        <v/>
      </c>
    </row>
    <row r="601" spans="27:43" x14ac:dyDescent="0.2">
      <c r="AA601" s="49">
        <v>596</v>
      </c>
      <c r="AC601" s="49"/>
      <c r="AD601" t="str">
        <f>IF(AC601&lt;&gt;"",VLOOKUP(AC601,$P$5:W$120,8,0),"")</f>
        <v/>
      </c>
      <c r="AF601" s="49" t="str">
        <f t="shared" si="107"/>
        <v/>
      </c>
      <c r="AG601" t="str">
        <f t="shared" si="105"/>
        <v/>
      </c>
      <c r="AH601" s="85"/>
      <c r="AI601" s="49" t="str">
        <f t="shared" si="108"/>
        <v/>
      </c>
      <c r="AJ601" t="str">
        <f t="shared" si="106"/>
        <v/>
      </c>
      <c r="AK601" s="97">
        <f t="shared" si="103"/>
        <v>0</v>
      </c>
      <c r="AM601" s="98">
        <f t="shared" si="104"/>
        <v>4703451</v>
      </c>
      <c r="AO601" s="100" t="str">
        <f t="shared" si="109"/>
        <v/>
      </c>
      <c r="AP601" s="100" t="str">
        <f>IF(AO601=1,COUNTIF($AO$6:AO601,"=1"),"")</f>
        <v/>
      </c>
      <c r="AQ601" s="101" t="str">
        <f t="shared" si="110"/>
        <v/>
      </c>
    </row>
    <row r="602" spans="27:43" x14ac:dyDescent="0.2">
      <c r="AA602" s="49">
        <v>597</v>
      </c>
      <c r="AC602" s="49"/>
      <c r="AD602" t="str">
        <f>IF(AC602&lt;&gt;"",VLOOKUP(AC602,$P$5:W$120,8,0),"")</f>
        <v/>
      </c>
      <c r="AF602" s="49" t="str">
        <f t="shared" si="107"/>
        <v/>
      </c>
      <c r="AG602" t="str">
        <f t="shared" si="105"/>
        <v/>
      </c>
      <c r="AH602" s="85"/>
      <c r="AI602" s="49" t="str">
        <f t="shared" si="108"/>
        <v/>
      </c>
      <c r="AJ602" t="str">
        <f t="shared" si="106"/>
        <v/>
      </c>
      <c r="AK602" s="97">
        <f t="shared" si="103"/>
        <v>0</v>
      </c>
      <c r="AM602" s="98">
        <f t="shared" si="104"/>
        <v>4703451</v>
      </c>
      <c r="AO602" s="100" t="str">
        <f t="shared" si="109"/>
        <v/>
      </c>
      <c r="AP602" s="100" t="str">
        <f>IF(AO602=1,COUNTIF($AO$6:AO602,"=1"),"")</f>
        <v/>
      </c>
      <c r="AQ602" s="101" t="str">
        <f t="shared" si="110"/>
        <v/>
      </c>
    </row>
    <row r="603" spans="27:43" x14ac:dyDescent="0.2">
      <c r="AA603" s="49">
        <v>598</v>
      </c>
      <c r="AC603" s="49"/>
      <c r="AD603" t="str">
        <f>IF(AC603&lt;&gt;"",VLOOKUP(AC603,$P$5:W$120,8,0),"")</f>
        <v/>
      </c>
      <c r="AF603" s="49" t="str">
        <f t="shared" si="107"/>
        <v/>
      </c>
      <c r="AG603" t="str">
        <f t="shared" si="105"/>
        <v/>
      </c>
      <c r="AH603" s="85"/>
      <c r="AI603" s="49" t="str">
        <f t="shared" si="108"/>
        <v/>
      </c>
      <c r="AJ603" t="str">
        <f t="shared" si="106"/>
        <v/>
      </c>
      <c r="AK603" s="97">
        <f t="shared" ref="AK603:AK666" si="111">AH603</f>
        <v>0</v>
      </c>
      <c r="AM603" s="98">
        <f t="shared" si="104"/>
        <v>4703451</v>
      </c>
      <c r="AO603" s="100" t="str">
        <f t="shared" si="109"/>
        <v/>
      </c>
      <c r="AP603" s="100" t="str">
        <f>IF(AO603=1,COUNTIF($AO$6:AO603,"=1"),"")</f>
        <v/>
      </c>
      <c r="AQ603" s="101" t="str">
        <f t="shared" si="110"/>
        <v/>
      </c>
    </row>
    <row r="604" spans="27:43" x14ac:dyDescent="0.2">
      <c r="AA604" s="49">
        <v>599</v>
      </c>
      <c r="AC604" s="49"/>
      <c r="AD604" t="str">
        <f>IF(AC604&lt;&gt;"",VLOOKUP(AC604,$P$5:W$120,8,0),"")</f>
        <v/>
      </c>
      <c r="AF604" s="49" t="str">
        <f t="shared" si="107"/>
        <v/>
      </c>
      <c r="AG604" t="str">
        <f t="shared" si="105"/>
        <v/>
      </c>
      <c r="AH604" s="85"/>
      <c r="AI604" s="49" t="str">
        <f t="shared" si="108"/>
        <v/>
      </c>
      <c r="AJ604" t="str">
        <f t="shared" si="106"/>
        <v/>
      </c>
      <c r="AK604" s="97">
        <f t="shared" si="111"/>
        <v>0</v>
      </c>
      <c r="AM604" s="98">
        <f t="shared" si="104"/>
        <v>4703451</v>
      </c>
      <c r="AO604" s="100" t="str">
        <f t="shared" si="109"/>
        <v/>
      </c>
      <c r="AP604" s="100" t="str">
        <f>IF(AO604=1,COUNTIF($AO$6:AO604,"=1"),"")</f>
        <v/>
      </c>
      <c r="AQ604" s="101" t="str">
        <f t="shared" si="110"/>
        <v/>
      </c>
    </row>
    <row r="605" spans="27:43" x14ac:dyDescent="0.2">
      <c r="AA605" s="49">
        <v>600</v>
      </c>
      <c r="AC605" s="49"/>
      <c r="AD605" t="str">
        <f>IF(AC605&lt;&gt;"",VLOOKUP(AC605,$P$5:W$120,8,0),"")</f>
        <v/>
      </c>
      <c r="AF605" s="49" t="str">
        <f t="shared" si="107"/>
        <v/>
      </c>
      <c r="AG605" t="str">
        <f t="shared" si="105"/>
        <v/>
      </c>
      <c r="AH605" s="85"/>
      <c r="AI605" s="49" t="str">
        <f t="shared" si="108"/>
        <v/>
      </c>
      <c r="AJ605" t="str">
        <f t="shared" si="106"/>
        <v/>
      </c>
      <c r="AK605" s="97">
        <f t="shared" si="111"/>
        <v>0</v>
      </c>
      <c r="AM605" s="98">
        <f t="shared" si="104"/>
        <v>4703451</v>
      </c>
      <c r="AO605" s="100" t="str">
        <f t="shared" si="109"/>
        <v/>
      </c>
      <c r="AP605" s="100" t="str">
        <f>IF(AO605=1,COUNTIF($AO$6:AO605,"=1"),"")</f>
        <v/>
      </c>
      <c r="AQ605" s="101" t="str">
        <f t="shared" si="110"/>
        <v/>
      </c>
    </row>
    <row r="606" spans="27:43" x14ac:dyDescent="0.2">
      <c r="AA606" s="49">
        <v>601</v>
      </c>
      <c r="AC606" s="49"/>
      <c r="AD606" t="str">
        <f>IF(AC606&lt;&gt;"",VLOOKUP(AC606,$P$5:W$120,8,0),"")</f>
        <v/>
      </c>
      <c r="AF606" s="49" t="str">
        <f t="shared" si="107"/>
        <v/>
      </c>
      <c r="AG606" t="str">
        <f t="shared" si="105"/>
        <v/>
      </c>
      <c r="AH606" s="85"/>
      <c r="AI606" s="49" t="str">
        <f t="shared" si="108"/>
        <v/>
      </c>
      <c r="AJ606" t="str">
        <f t="shared" si="106"/>
        <v/>
      </c>
      <c r="AK606" s="97">
        <f t="shared" si="111"/>
        <v>0</v>
      </c>
      <c r="AM606" s="98">
        <f t="shared" si="104"/>
        <v>4703451</v>
      </c>
      <c r="AO606" s="100" t="str">
        <f t="shared" si="109"/>
        <v/>
      </c>
      <c r="AP606" s="100" t="str">
        <f>IF(AO606=1,COUNTIF($AO$6:AO606,"=1"),"")</f>
        <v/>
      </c>
      <c r="AQ606" s="101" t="str">
        <f t="shared" si="110"/>
        <v/>
      </c>
    </row>
    <row r="607" spans="27:43" x14ac:dyDescent="0.2">
      <c r="AA607" s="49">
        <v>602</v>
      </c>
      <c r="AC607" s="49"/>
      <c r="AD607" t="str">
        <f>IF(AC607&lt;&gt;"",VLOOKUP(AC607,$P$5:W$120,8,0),"")</f>
        <v/>
      </c>
      <c r="AF607" s="49" t="str">
        <f t="shared" si="107"/>
        <v/>
      </c>
      <c r="AG607" t="str">
        <f t="shared" si="105"/>
        <v/>
      </c>
      <c r="AH607" s="85"/>
      <c r="AI607" s="49" t="str">
        <f t="shared" si="108"/>
        <v/>
      </c>
      <c r="AJ607" t="str">
        <f t="shared" si="106"/>
        <v/>
      </c>
      <c r="AK607" s="97">
        <f t="shared" si="111"/>
        <v>0</v>
      </c>
      <c r="AM607" s="98">
        <f t="shared" si="104"/>
        <v>4703451</v>
      </c>
      <c r="AO607" s="100" t="str">
        <f t="shared" si="109"/>
        <v/>
      </c>
      <c r="AP607" s="100" t="str">
        <f>IF(AO607=1,COUNTIF($AO$6:AO607,"=1"),"")</f>
        <v/>
      </c>
      <c r="AQ607" s="101" t="str">
        <f t="shared" si="110"/>
        <v/>
      </c>
    </row>
    <row r="608" spans="27:43" x14ac:dyDescent="0.2">
      <c r="AA608" s="49">
        <v>603</v>
      </c>
      <c r="AC608" s="49"/>
      <c r="AD608" t="str">
        <f>IF(AC608&lt;&gt;"",VLOOKUP(AC608,$P$5:W$120,8,0),"")</f>
        <v/>
      </c>
      <c r="AF608" s="49" t="str">
        <f t="shared" si="107"/>
        <v/>
      </c>
      <c r="AG608" t="str">
        <f t="shared" si="105"/>
        <v/>
      </c>
      <c r="AH608" s="85"/>
      <c r="AI608" s="49" t="str">
        <f t="shared" si="108"/>
        <v/>
      </c>
      <c r="AJ608" t="str">
        <f t="shared" si="106"/>
        <v/>
      </c>
      <c r="AK608" s="97">
        <f t="shared" si="111"/>
        <v>0</v>
      </c>
      <c r="AM608" s="98">
        <f t="shared" si="104"/>
        <v>4703451</v>
      </c>
      <c r="AO608" s="100" t="str">
        <f t="shared" si="109"/>
        <v/>
      </c>
      <c r="AP608" s="100" t="str">
        <f>IF(AO608=1,COUNTIF($AO$6:AO608,"=1"),"")</f>
        <v/>
      </c>
      <c r="AQ608" s="101" t="str">
        <f t="shared" si="110"/>
        <v/>
      </c>
    </row>
    <row r="609" spans="27:43" x14ac:dyDescent="0.2">
      <c r="AA609" s="49">
        <v>604</v>
      </c>
      <c r="AC609" s="49"/>
      <c r="AD609" t="str">
        <f>IF(AC609&lt;&gt;"",VLOOKUP(AC609,$P$5:W$120,8,0),"")</f>
        <v/>
      </c>
      <c r="AF609" s="49" t="str">
        <f t="shared" si="107"/>
        <v/>
      </c>
      <c r="AG609" t="str">
        <f t="shared" si="105"/>
        <v/>
      </c>
      <c r="AH609" s="85"/>
      <c r="AI609" s="49" t="str">
        <f t="shared" si="108"/>
        <v/>
      </c>
      <c r="AJ609" t="str">
        <f t="shared" si="106"/>
        <v/>
      </c>
      <c r="AK609" s="97">
        <f t="shared" si="111"/>
        <v>0</v>
      </c>
      <c r="AM609" s="98">
        <f t="shared" si="104"/>
        <v>4703451</v>
      </c>
      <c r="AO609" s="100" t="str">
        <f t="shared" si="109"/>
        <v/>
      </c>
      <c r="AP609" s="100" t="str">
        <f>IF(AO609=1,COUNTIF($AO$6:AO609,"=1"),"")</f>
        <v/>
      </c>
      <c r="AQ609" s="101" t="str">
        <f t="shared" si="110"/>
        <v/>
      </c>
    </row>
    <row r="610" spans="27:43" x14ac:dyDescent="0.2">
      <c r="AA610" s="49">
        <v>605</v>
      </c>
      <c r="AC610" s="49"/>
      <c r="AD610" t="str">
        <f>IF(AC610&lt;&gt;"",VLOOKUP(AC610,$P$5:W$120,8,0),"")</f>
        <v/>
      </c>
      <c r="AF610" s="49" t="str">
        <f t="shared" si="107"/>
        <v/>
      </c>
      <c r="AG610" t="str">
        <f t="shared" si="105"/>
        <v/>
      </c>
      <c r="AH610" s="85"/>
      <c r="AI610" s="49" t="str">
        <f t="shared" si="108"/>
        <v/>
      </c>
      <c r="AJ610" t="str">
        <f t="shared" si="106"/>
        <v/>
      </c>
      <c r="AK610" s="97">
        <f t="shared" si="111"/>
        <v>0</v>
      </c>
      <c r="AM610" s="98">
        <f t="shared" si="104"/>
        <v>4703451</v>
      </c>
      <c r="AO610" s="100" t="str">
        <f t="shared" si="109"/>
        <v/>
      </c>
      <c r="AP610" s="100" t="str">
        <f>IF(AO610=1,COUNTIF($AO$6:AO610,"=1"),"")</f>
        <v/>
      </c>
      <c r="AQ610" s="101" t="str">
        <f t="shared" si="110"/>
        <v/>
      </c>
    </row>
    <row r="611" spans="27:43" x14ac:dyDescent="0.2">
      <c r="AA611" s="49">
        <v>606</v>
      </c>
      <c r="AC611" s="49"/>
      <c r="AD611" t="str">
        <f>IF(AC611&lt;&gt;"",VLOOKUP(AC611,$P$5:W$120,8,0),"")</f>
        <v/>
      </c>
      <c r="AF611" s="49" t="str">
        <f t="shared" si="107"/>
        <v/>
      </c>
      <c r="AG611" t="str">
        <f t="shared" si="105"/>
        <v/>
      </c>
      <c r="AH611" s="85"/>
      <c r="AI611" s="49" t="str">
        <f t="shared" si="108"/>
        <v/>
      </c>
      <c r="AJ611" t="str">
        <f t="shared" si="106"/>
        <v/>
      </c>
      <c r="AK611" s="97">
        <f t="shared" si="111"/>
        <v>0</v>
      </c>
      <c r="AM611" s="98">
        <f t="shared" si="104"/>
        <v>4703451</v>
      </c>
      <c r="AO611" s="100" t="str">
        <f t="shared" si="109"/>
        <v/>
      </c>
      <c r="AP611" s="100" t="str">
        <f>IF(AO611=1,COUNTIF($AO$6:AO611,"=1"),"")</f>
        <v/>
      </c>
      <c r="AQ611" s="101" t="str">
        <f t="shared" si="110"/>
        <v/>
      </c>
    </row>
    <row r="612" spans="27:43" x14ac:dyDescent="0.2">
      <c r="AA612" s="49">
        <v>607</v>
      </c>
      <c r="AC612" s="49"/>
      <c r="AD612" t="str">
        <f>IF(AC612&lt;&gt;"",VLOOKUP(AC612,$P$5:W$120,8,0),"")</f>
        <v/>
      </c>
      <c r="AF612" s="49" t="str">
        <f t="shared" si="107"/>
        <v/>
      </c>
      <c r="AG612" t="str">
        <f t="shared" si="105"/>
        <v/>
      </c>
      <c r="AH612" s="85"/>
      <c r="AI612" s="49" t="str">
        <f t="shared" si="108"/>
        <v/>
      </c>
      <c r="AJ612" t="str">
        <f t="shared" si="106"/>
        <v/>
      </c>
      <c r="AK612" s="97">
        <f t="shared" si="111"/>
        <v>0</v>
      </c>
      <c r="AM612" s="98">
        <f t="shared" si="104"/>
        <v>4703451</v>
      </c>
      <c r="AO612" s="100" t="str">
        <f t="shared" si="109"/>
        <v/>
      </c>
      <c r="AP612" s="100" t="str">
        <f>IF(AO612=1,COUNTIF($AO$6:AO612,"=1"),"")</f>
        <v/>
      </c>
      <c r="AQ612" s="101" t="str">
        <f t="shared" si="110"/>
        <v/>
      </c>
    </row>
    <row r="613" spans="27:43" x14ac:dyDescent="0.2">
      <c r="AA613" s="49">
        <v>608</v>
      </c>
      <c r="AC613" s="49"/>
      <c r="AD613" t="str">
        <f>IF(AC613&lt;&gt;"",VLOOKUP(AC613,$P$5:W$120,8,0),"")</f>
        <v/>
      </c>
      <c r="AF613" s="49" t="str">
        <f t="shared" si="107"/>
        <v/>
      </c>
      <c r="AG613" t="str">
        <f t="shared" si="105"/>
        <v/>
      </c>
      <c r="AH613" s="85"/>
      <c r="AI613" s="49" t="str">
        <f t="shared" si="108"/>
        <v/>
      </c>
      <c r="AJ613" t="str">
        <f t="shared" si="106"/>
        <v/>
      </c>
      <c r="AK613" s="97">
        <f t="shared" si="111"/>
        <v>0</v>
      </c>
      <c r="AM613" s="98">
        <f t="shared" si="104"/>
        <v>4703451</v>
      </c>
      <c r="AO613" s="100" t="str">
        <f t="shared" si="109"/>
        <v/>
      </c>
      <c r="AP613" s="100" t="str">
        <f>IF(AO613=1,COUNTIF($AO$6:AO613,"=1"),"")</f>
        <v/>
      </c>
      <c r="AQ613" s="101" t="str">
        <f t="shared" si="110"/>
        <v/>
      </c>
    </row>
    <row r="614" spans="27:43" x14ac:dyDescent="0.2">
      <c r="AA614" s="49">
        <v>609</v>
      </c>
      <c r="AC614" s="49"/>
      <c r="AD614" t="str">
        <f>IF(AC614&lt;&gt;"",VLOOKUP(AC614,$P$5:W$120,8,0),"")</f>
        <v/>
      </c>
      <c r="AF614" s="49" t="str">
        <f t="shared" si="107"/>
        <v/>
      </c>
      <c r="AG614" t="str">
        <f t="shared" si="105"/>
        <v/>
      </c>
      <c r="AH614" s="85"/>
      <c r="AI614" s="49" t="str">
        <f t="shared" si="108"/>
        <v/>
      </c>
      <c r="AJ614" t="str">
        <f t="shared" si="106"/>
        <v/>
      </c>
      <c r="AK614" s="97">
        <f t="shared" si="111"/>
        <v>0</v>
      </c>
      <c r="AM614" s="98">
        <f t="shared" si="104"/>
        <v>4703451</v>
      </c>
      <c r="AO614" s="100" t="str">
        <f t="shared" si="109"/>
        <v/>
      </c>
      <c r="AP614" s="100" t="str">
        <f>IF(AO614=1,COUNTIF($AO$6:AO614,"=1"),"")</f>
        <v/>
      </c>
      <c r="AQ614" s="101" t="str">
        <f t="shared" si="110"/>
        <v/>
      </c>
    </row>
    <row r="615" spans="27:43" x14ac:dyDescent="0.2">
      <c r="AA615" s="49">
        <v>610</v>
      </c>
      <c r="AC615" s="49"/>
      <c r="AD615" t="str">
        <f>IF(AC615&lt;&gt;"",VLOOKUP(AC615,$P$5:W$120,8,0),"")</f>
        <v/>
      </c>
      <c r="AF615" s="49" t="str">
        <f t="shared" si="107"/>
        <v/>
      </c>
      <c r="AG615" t="str">
        <f t="shared" si="105"/>
        <v/>
      </c>
      <c r="AH615" s="85"/>
      <c r="AI615" s="49" t="str">
        <f t="shared" si="108"/>
        <v/>
      </c>
      <c r="AJ615" t="str">
        <f t="shared" si="106"/>
        <v/>
      </c>
      <c r="AK615" s="97">
        <f t="shared" si="111"/>
        <v>0</v>
      </c>
      <c r="AM615" s="98">
        <f t="shared" si="104"/>
        <v>4703451</v>
      </c>
      <c r="AO615" s="100" t="str">
        <f t="shared" si="109"/>
        <v/>
      </c>
      <c r="AP615" s="100" t="str">
        <f>IF(AO615=1,COUNTIF($AO$6:AO615,"=1"),"")</f>
        <v/>
      </c>
      <c r="AQ615" s="101" t="str">
        <f t="shared" si="110"/>
        <v/>
      </c>
    </row>
    <row r="616" spans="27:43" x14ac:dyDescent="0.2">
      <c r="AA616" s="49">
        <v>611</v>
      </c>
      <c r="AC616" s="49"/>
      <c r="AD616" t="str">
        <f>IF(AC616&lt;&gt;"",VLOOKUP(AC616,$P$5:W$120,8,0),"")</f>
        <v/>
      </c>
      <c r="AF616" s="49" t="str">
        <f t="shared" si="107"/>
        <v/>
      </c>
      <c r="AG616" t="str">
        <f t="shared" si="105"/>
        <v/>
      </c>
      <c r="AH616" s="85"/>
      <c r="AI616" s="49" t="str">
        <f t="shared" si="108"/>
        <v/>
      </c>
      <c r="AJ616" t="str">
        <f t="shared" si="106"/>
        <v/>
      </c>
      <c r="AK616" s="97">
        <f t="shared" si="111"/>
        <v>0</v>
      </c>
      <c r="AM616" s="98">
        <f t="shared" si="104"/>
        <v>4703451</v>
      </c>
      <c r="AO616" s="100" t="str">
        <f t="shared" si="109"/>
        <v/>
      </c>
      <c r="AP616" s="100" t="str">
        <f>IF(AO616=1,COUNTIF($AO$6:AO616,"=1"),"")</f>
        <v/>
      </c>
      <c r="AQ616" s="101" t="str">
        <f t="shared" si="110"/>
        <v/>
      </c>
    </row>
    <row r="617" spans="27:43" x14ac:dyDescent="0.2">
      <c r="AA617" s="49">
        <v>612</v>
      </c>
      <c r="AC617" s="49"/>
      <c r="AD617" t="str">
        <f>IF(AC617&lt;&gt;"",VLOOKUP(AC617,$P$5:W$120,8,0),"")</f>
        <v/>
      </c>
      <c r="AF617" s="49" t="str">
        <f t="shared" si="107"/>
        <v/>
      </c>
      <c r="AG617" t="str">
        <f t="shared" si="105"/>
        <v/>
      </c>
      <c r="AH617" s="85"/>
      <c r="AI617" s="49" t="str">
        <f t="shared" si="108"/>
        <v/>
      </c>
      <c r="AJ617" t="str">
        <f t="shared" si="106"/>
        <v/>
      </c>
      <c r="AK617" s="97">
        <f t="shared" si="111"/>
        <v>0</v>
      </c>
      <c r="AM617" s="98">
        <f t="shared" si="104"/>
        <v>4703451</v>
      </c>
      <c r="AO617" s="100" t="str">
        <f t="shared" si="109"/>
        <v/>
      </c>
      <c r="AP617" s="100" t="str">
        <f>IF(AO617=1,COUNTIF($AO$6:AO617,"=1"),"")</f>
        <v/>
      </c>
      <c r="AQ617" s="101" t="str">
        <f t="shared" si="110"/>
        <v/>
      </c>
    </row>
    <row r="618" spans="27:43" x14ac:dyDescent="0.2">
      <c r="AA618" s="49">
        <v>613</v>
      </c>
      <c r="AC618" s="49"/>
      <c r="AD618" t="str">
        <f>IF(AC618&lt;&gt;"",VLOOKUP(AC618,$P$5:W$120,8,0),"")</f>
        <v/>
      </c>
      <c r="AF618" s="49" t="str">
        <f t="shared" si="107"/>
        <v/>
      </c>
      <c r="AG618" t="str">
        <f t="shared" si="105"/>
        <v/>
      </c>
      <c r="AH618" s="85"/>
      <c r="AI618" s="49" t="str">
        <f t="shared" si="108"/>
        <v/>
      </c>
      <c r="AJ618" t="str">
        <f t="shared" si="106"/>
        <v/>
      </c>
      <c r="AK618" s="97">
        <f t="shared" si="111"/>
        <v>0</v>
      </c>
      <c r="AM618" s="98">
        <f t="shared" si="104"/>
        <v>4703451</v>
      </c>
      <c r="AO618" s="100" t="str">
        <f t="shared" si="109"/>
        <v/>
      </c>
      <c r="AP618" s="100" t="str">
        <f>IF(AO618=1,COUNTIF($AO$6:AO618,"=1"),"")</f>
        <v/>
      </c>
      <c r="AQ618" s="101" t="str">
        <f t="shared" si="110"/>
        <v/>
      </c>
    </row>
    <row r="619" spans="27:43" x14ac:dyDescent="0.2">
      <c r="AA619" s="49">
        <v>614</v>
      </c>
      <c r="AC619" s="49"/>
      <c r="AD619" t="str">
        <f>IF(AC619&lt;&gt;"",VLOOKUP(AC619,$P$5:W$120,8,0),"")</f>
        <v/>
      </c>
      <c r="AF619" s="49" t="str">
        <f t="shared" si="107"/>
        <v/>
      </c>
      <c r="AG619" t="str">
        <f t="shared" si="105"/>
        <v/>
      </c>
      <c r="AH619" s="85"/>
      <c r="AI619" s="49" t="str">
        <f t="shared" si="108"/>
        <v/>
      </c>
      <c r="AJ619" t="str">
        <f t="shared" si="106"/>
        <v/>
      </c>
      <c r="AK619" s="97">
        <f t="shared" si="111"/>
        <v>0</v>
      </c>
      <c r="AM619" s="98">
        <f t="shared" si="104"/>
        <v>4703451</v>
      </c>
      <c r="AO619" s="100" t="str">
        <f t="shared" si="109"/>
        <v/>
      </c>
      <c r="AP619" s="100" t="str">
        <f>IF(AO619=1,COUNTIF($AO$6:AO619,"=1"),"")</f>
        <v/>
      </c>
      <c r="AQ619" s="101" t="str">
        <f t="shared" si="110"/>
        <v/>
      </c>
    </row>
    <row r="620" spans="27:43" x14ac:dyDescent="0.2">
      <c r="AA620" s="49">
        <v>615</v>
      </c>
      <c r="AC620" s="49"/>
      <c r="AD620" t="str">
        <f>IF(AC620&lt;&gt;"",VLOOKUP(AC620,$P$5:W$120,8,0),"")</f>
        <v/>
      </c>
      <c r="AF620" s="49" t="str">
        <f t="shared" si="107"/>
        <v/>
      </c>
      <c r="AG620" t="str">
        <f t="shared" si="105"/>
        <v/>
      </c>
      <c r="AH620" s="85"/>
      <c r="AI620" s="49" t="str">
        <f t="shared" si="108"/>
        <v/>
      </c>
      <c r="AJ620" t="str">
        <f t="shared" si="106"/>
        <v/>
      </c>
      <c r="AK620" s="97">
        <f t="shared" si="111"/>
        <v>0</v>
      </c>
      <c r="AM620" s="98">
        <f t="shared" si="104"/>
        <v>4703451</v>
      </c>
      <c r="AO620" s="100" t="str">
        <f t="shared" si="109"/>
        <v/>
      </c>
      <c r="AP620" s="100" t="str">
        <f>IF(AO620=1,COUNTIF($AO$6:AO620,"=1"),"")</f>
        <v/>
      </c>
      <c r="AQ620" s="101" t="str">
        <f t="shared" si="110"/>
        <v/>
      </c>
    </row>
    <row r="621" spans="27:43" x14ac:dyDescent="0.2">
      <c r="AA621" s="49">
        <v>616</v>
      </c>
      <c r="AC621" s="49"/>
      <c r="AD621" t="str">
        <f>IF(AC621&lt;&gt;"",VLOOKUP(AC621,$P$5:W$120,8,0),"")</f>
        <v/>
      </c>
      <c r="AF621" s="49" t="str">
        <f t="shared" si="107"/>
        <v/>
      </c>
      <c r="AG621" t="str">
        <f t="shared" si="105"/>
        <v/>
      </c>
      <c r="AH621" s="85"/>
      <c r="AI621" s="49" t="str">
        <f t="shared" si="108"/>
        <v/>
      </c>
      <c r="AJ621" t="str">
        <f t="shared" si="106"/>
        <v/>
      </c>
      <c r="AK621" s="97">
        <f t="shared" si="111"/>
        <v>0</v>
      </c>
      <c r="AM621" s="98">
        <f t="shared" si="104"/>
        <v>4703451</v>
      </c>
      <c r="AO621" s="100" t="str">
        <f t="shared" si="109"/>
        <v/>
      </c>
      <c r="AP621" s="100" t="str">
        <f>IF(AO621=1,COUNTIF($AO$6:AO621,"=1"),"")</f>
        <v/>
      </c>
      <c r="AQ621" s="101" t="str">
        <f t="shared" si="110"/>
        <v/>
      </c>
    </row>
    <row r="622" spans="27:43" x14ac:dyDescent="0.2">
      <c r="AA622" s="49">
        <v>617</v>
      </c>
      <c r="AC622" s="49"/>
      <c r="AD622" t="str">
        <f>IF(AC622&lt;&gt;"",VLOOKUP(AC622,$P$5:W$120,8,0),"")</f>
        <v/>
      </c>
      <c r="AF622" s="49" t="str">
        <f t="shared" si="107"/>
        <v/>
      </c>
      <c r="AG622" t="str">
        <f t="shared" si="105"/>
        <v/>
      </c>
      <c r="AH622" s="85"/>
      <c r="AI622" s="49" t="str">
        <f t="shared" si="108"/>
        <v/>
      </c>
      <c r="AJ622" t="str">
        <f t="shared" si="106"/>
        <v/>
      </c>
      <c r="AK622" s="97">
        <f t="shared" si="111"/>
        <v>0</v>
      </c>
      <c r="AM622" s="98">
        <f t="shared" si="104"/>
        <v>4703451</v>
      </c>
      <c r="AO622" s="100" t="str">
        <f t="shared" si="109"/>
        <v/>
      </c>
      <c r="AP622" s="100" t="str">
        <f>IF(AO622=1,COUNTIF($AO$6:AO622,"=1"),"")</f>
        <v/>
      </c>
      <c r="AQ622" s="101" t="str">
        <f t="shared" si="110"/>
        <v/>
      </c>
    </row>
    <row r="623" spans="27:43" x14ac:dyDescent="0.2">
      <c r="AA623" s="49">
        <v>618</v>
      </c>
      <c r="AC623" s="49"/>
      <c r="AD623" t="str">
        <f>IF(AC623&lt;&gt;"",VLOOKUP(AC623,$P$5:W$120,8,0),"")</f>
        <v/>
      </c>
      <c r="AF623" s="49" t="str">
        <f t="shared" si="107"/>
        <v/>
      </c>
      <c r="AG623" t="str">
        <f t="shared" si="105"/>
        <v/>
      </c>
      <c r="AH623" s="85"/>
      <c r="AI623" s="49" t="str">
        <f t="shared" si="108"/>
        <v/>
      </c>
      <c r="AJ623" t="str">
        <f t="shared" si="106"/>
        <v/>
      </c>
      <c r="AK623" s="97">
        <f t="shared" si="111"/>
        <v>0</v>
      </c>
      <c r="AM623" s="98">
        <f t="shared" si="104"/>
        <v>4703451</v>
      </c>
      <c r="AO623" s="100" t="str">
        <f t="shared" si="109"/>
        <v/>
      </c>
      <c r="AP623" s="100" t="str">
        <f>IF(AO623=1,COUNTIF($AO$6:AO623,"=1"),"")</f>
        <v/>
      </c>
      <c r="AQ623" s="101" t="str">
        <f t="shared" si="110"/>
        <v/>
      </c>
    </row>
    <row r="624" spans="27:43" x14ac:dyDescent="0.2">
      <c r="AA624" s="49">
        <v>619</v>
      </c>
      <c r="AC624" s="49"/>
      <c r="AD624" t="str">
        <f>IF(AC624&lt;&gt;"",VLOOKUP(AC624,$P$5:W$120,8,0),"")</f>
        <v/>
      </c>
      <c r="AF624" s="49" t="str">
        <f t="shared" si="107"/>
        <v/>
      </c>
      <c r="AG624" t="str">
        <f t="shared" si="105"/>
        <v/>
      </c>
      <c r="AH624" s="85"/>
      <c r="AI624" s="49" t="str">
        <f t="shared" si="108"/>
        <v/>
      </c>
      <c r="AJ624" t="str">
        <f t="shared" si="106"/>
        <v/>
      </c>
      <c r="AK624" s="97">
        <f t="shared" si="111"/>
        <v>0</v>
      </c>
      <c r="AM624" s="98">
        <f t="shared" si="104"/>
        <v>4703451</v>
      </c>
      <c r="AO624" s="100" t="str">
        <f t="shared" si="109"/>
        <v/>
      </c>
      <c r="AP624" s="100" t="str">
        <f>IF(AO624=1,COUNTIF($AO$6:AO624,"=1"),"")</f>
        <v/>
      </c>
      <c r="AQ624" s="101" t="str">
        <f t="shared" si="110"/>
        <v/>
      </c>
    </row>
    <row r="625" spans="27:43" x14ac:dyDescent="0.2">
      <c r="AA625" s="49">
        <v>620</v>
      </c>
      <c r="AC625" s="49"/>
      <c r="AD625" t="str">
        <f>IF(AC625&lt;&gt;"",VLOOKUP(AC625,$P$5:W$120,8,0),"")</f>
        <v/>
      </c>
      <c r="AF625" s="49" t="str">
        <f t="shared" si="107"/>
        <v/>
      </c>
      <c r="AG625" t="str">
        <f t="shared" si="105"/>
        <v/>
      </c>
      <c r="AH625" s="85"/>
      <c r="AI625" s="49" t="str">
        <f t="shared" si="108"/>
        <v/>
      </c>
      <c r="AJ625" t="str">
        <f t="shared" si="106"/>
        <v/>
      </c>
      <c r="AK625" s="97">
        <f t="shared" si="111"/>
        <v>0</v>
      </c>
      <c r="AM625" s="98">
        <f t="shared" si="104"/>
        <v>4703451</v>
      </c>
      <c r="AO625" s="100" t="str">
        <f t="shared" si="109"/>
        <v/>
      </c>
      <c r="AP625" s="100" t="str">
        <f>IF(AO625=1,COUNTIF($AO$6:AO625,"=1"),"")</f>
        <v/>
      </c>
      <c r="AQ625" s="101" t="str">
        <f t="shared" si="110"/>
        <v/>
      </c>
    </row>
    <row r="626" spans="27:43" x14ac:dyDescent="0.2">
      <c r="AA626" s="49">
        <v>621</v>
      </c>
      <c r="AC626" s="49"/>
      <c r="AD626" t="str">
        <f>IF(AC626&lt;&gt;"",VLOOKUP(AC626,$P$5:W$120,8,0),"")</f>
        <v/>
      </c>
      <c r="AF626" s="49" t="str">
        <f t="shared" si="107"/>
        <v/>
      </c>
      <c r="AG626" t="str">
        <f t="shared" si="105"/>
        <v/>
      </c>
      <c r="AH626" s="85"/>
      <c r="AI626" s="49" t="str">
        <f t="shared" si="108"/>
        <v/>
      </c>
      <c r="AJ626" t="str">
        <f t="shared" si="106"/>
        <v/>
      </c>
      <c r="AK626" s="97">
        <f t="shared" si="111"/>
        <v>0</v>
      </c>
      <c r="AM626" s="98">
        <f t="shared" si="104"/>
        <v>4703451</v>
      </c>
      <c r="AO626" s="100" t="str">
        <f t="shared" si="109"/>
        <v/>
      </c>
      <c r="AP626" s="100" t="str">
        <f>IF(AO626=1,COUNTIF($AO$6:AO626,"=1"),"")</f>
        <v/>
      </c>
      <c r="AQ626" s="101" t="str">
        <f t="shared" si="110"/>
        <v/>
      </c>
    </row>
    <row r="627" spans="27:43" x14ac:dyDescent="0.2">
      <c r="AA627" s="49">
        <v>622</v>
      </c>
      <c r="AC627" s="49"/>
      <c r="AD627" t="str">
        <f>IF(AC627&lt;&gt;"",VLOOKUP(AC627,$P$5:W$120,8,0),"")</f>
        <v/>
      </c>
      <c r="AF627" s="49" t="str">
        <f t="shared" si="107"/>
        <v/>
      </c>
      <c r="AG627" t="str">
        <f t="shared" si="105"/>
        <v/>
      </c>
      <c r="AH627" s="85"/>
      <c r="AI627" s="49" t="str">
        <f t="shared" si="108"/>
        <v/>
      </c>
      <c r="AJ627" t="str">
        <f t="shared" si="106"/>
        <v/>
      </c>
      <c r="AK627" s="97">
        <f t="shared" si="111"/>
        <v>0</v>
      </c>
      <c r="AM627" s="98">
        <f t="shared" ref="AM627:AM690" si="112">IF(AG627=$AM$3,IF($AM$4="借方残",AH627+AM276,AM276-AH627),IF(AJ627=$AM$3,IF($AM$4="借方残",AM276-AK627,AK627+AM276),AM276))</f>
        <v>4703451</v>
      </c>
      <c r="AO627" s="100" t="str">
        <f t="shared" si="109"/>
        <v/>
      </c>
      <c r="AP627" s="100" t="str">
        <f>IF(AO627=1,COUNTIF($AO$6:AO627,"=1"),"")</f>
        <v/>
      </c>
      <c r="AQ627" s="101" t="str">
        <f t="shared" si="110"/>
        <v/>
      </c>
    </row>
    <row r="628" spans="27:43" x14ac:dyDescent="0.2">
      <c r="AA628" s="49">
        <v>623</v>
      </c>
      <c r="AC628" s="49"/>
      <c r="AD628" t="str">
        <f>IF(AC628&lt;&gt;"",VLOOKUP(AC628,$P$5:W$120,8,0),"")</f>
        <v/>
      </c>
      <c r="AF628" s="49" t="str">
        <f t="shared" si="107"/>
        <v/>
      </c>
      <c r="AG628" t="str">
        <f t="shared" si="105"/>
        <v/>
      </c>
      <c r="AH628" s="85"/>
      <c r="AI628" s="49" t="str">
        <f t="shared" si="108"/>
        <v/>
      </c>
      <c r="AJ628" t="str">
        <f t="shared" si="106"/>
        <v/>
      </c>
      <c r="AK628" s="97">
        <f t="shared" si="111"/>
        <v>0</v>
      </c>
      <c r="AM628" s="98">
        <f t="shared" si="112"/>
        <v>4703451</v>
      </c>
      <c r="AO628" s="100" t="str">
        <f t="shared" si="109"/>
        <v/>
      </c>
      <c r="AP628" s="100" t="str">
        <f>IF(AO628=1,COUNTIF($AO$6:AO628,"=1"),"")</f>
        <v/>
      </c>
      <c r="AQ628" s="101" t="str">
        <f t="shared" si="110"/>
        <v/>
      </c>
    </row>
    <row r="629" spans="27:43" x14ac:dyDescent="0.2">
      <c r="AA629" s="49">
        <v>624</v>
      </c>
      <c r="AC629" s="49"/>
      <c r="AD629" t="str">
        <f>IF(AC629&lt;&gt;"",VLOOKUP(AC629,$P$5:W$120,8,0),"")</f>
        <v/>
      </c>
      <c r="AF629" s="49" t="str">
        <f t="shared" si="107"/>
        <v/>
      </c>
      <c r="AG629" t="str">
        <f t="shared" si="105"/>
        <v/>
      </c>
      <c r="AH629" s="85"/>
      <c r="AI629" s="49" t="str">
        <f t="shared" si="108"/>
        <v/>
      </c>
      <c r="AJ629" t="str">
        <f t="shared" si="106"/>
        <v/>
      </c>
      <c r="AK629" s="97">
        <f t="shared" si="111"/>
        <v>0</v>
      </c>
      <c r="AM629" s="98">
        <f t="shared" si="112"/>
        <v>4703451</v>
      </c>
      <c r="AO629" s="100" t="str">
        <f t="shared" si="109"/>
        <v/>
      </c>
      <c r="AP629" s="100" t="str">
        <f>IF(AO629=1,COUNTIF($AO$6:AO629,"=1"),"")</f>
        <v/>
      </c>
      <c r="AQ629" s="101" t="str">
        <f t="shared" si="110"/>
        <v/>
      </c>
    </row>
    <row r="630" spans="27:43" x14ac:dyDescent="0.2">
      <c r="AA630" s="49">
        <v>625</v>
      </c>
      <c r="AC630" s="49"/>
      <c r="AD630" t="str">
        <f>IF(AC630&lt;&gt;"",VLOOKUP(AC630,$P$5:W$120,8,0),"")</f>
        <v/>
      </c>
      <c r="AF630" s="49" t="str">
        <f t="shared" si="107"/>
        <v/>
      </c>
      <c r="AG630" t="str">
        <f t="shared" si="105"/>
        <v/>
      </c>
      <c r="AH630" s="85"/>
      <c r="AI630" s="49" t="str">
        <f t="shared" si="108"/>
        <v/>
      </c>
      <c r="AJ630" t="str">
        <f t="shared" si="106"/>
        <v/>
      </c>
      <c r="AK630" s="97">
        <f t="shared" si="111"/>
        <v>0</v>
      </c>
      <c r="AM630" s="98">
        <f t="shared" si="112"/>
        <v>4703451</v>
      </c>
      <c r="AO630" s="100" t="str">
        <f t="shared" si="109"/>
        <v/>
      </c>
      <c r="AP630" s="100" t="str">
        <f>IF(AO630=1,COUNTIF($AO$6:AO630,"=1"),"")</f>
        <v/>
      </c>
      <c r="AQ630" s="101" t="str">
        <f t="shared" si="110"/>
        <v/>
      </c>
    </row>
    <row r="631" spans="27:43" x14ac:dyDescent="0.2">
      <c r="AA631" s="49">
        <v>626</v>
      </c>
      <c r="AC631" s="49"/>
      <c r="AD631" t="str">
        <f>IF(AC631&lt;&gt;"",VLOOKUP(AC631,$P$5:W$120,8,0),"")</f>
        <v/>
      </c>
      <c r="AF631" s="49" t="str">
        <f t="shared" si="107"/>
        <v/>
      </c>
      <c r="AG631" t="str">
        <f t="shared" si="105"/>
        <v/>
      </c>
      <c r="AH631" s="85"/>
      <c r="AI631" s="49" t="str">
        <f t="shared" si="108"/>
        <v/>
      </c>
      <c r="AJ631" t="str">
        <f t="shared" si="106"/>
        <v/>
      </c>
      <c r="AK631" s="97">
        <f t="shared" si="111"/>
        <v>0</v>
      </c>
      <c r="AM631" s="98">
        <f t="shared" si="112"/>
        <v>4703451</v>
      </c>
      <c r="AO631" s="100" t="str">
        <f t="shared" si="109"/>
        <v/>
      </c>
      <c r="AP631" s="100" t="str">
        <f>IF(AO631=1,COUNTIF($AO$6:AO631,"=1"),"")</f>
        <v/>
      </c>
      <c r="AQ631" s="101" t="str">
        <f t="shared" si="110"/>
        <v/>
      </c>
    </row>
    <row r="632" spans="27:43" x14ac:dyDescent="0.2">
      <c r="AA632" s="49">
        <v>627</v>
      </c>
      <c r="AC632" s="49"/>
      <c r="AD632" t="str">
        <f>IF(AC632&lt;&gt;"",VLOOKUP(AC632,$P$5:W$120,8,0),"")</f>
        <v/>
      </c>
      <c r="AF632" s="49" t="str">
        <f t="shared" si="107"/>
        <v/>
      </c>
      <c r="AG632" t="str">
        <f t="shared" si="105"/>
        <v/>
      </c>
      <c r="AH632" s="85"/>
      <c r="AI632" s="49" t="str">
        <f t="shared" si="108"/>
        <v/>
      </c>
      <c r="AJ632" t="str">
        <f t="shared" si="106"/>
        <v/>
      </c>
      <c r="AK632" s="97">
        <f t="shared" si="111"/>
        <v>0</v>
      </c>
      <c r="AM632" s="98">
        <f t="shared" si="112"/>
        <v>4703451</v>
      </c>
      <c r="AO632" s="100" t="str">
        <f t="shared" si="109"/>
        <v/>
      </c>
      <c r="AP632" s="100" t="str">
        <f>IF(AO632=1,COUNTIF($AO$6:AO632,"=1"),"")</f>
        <v/>
      </c>
      <c r="AQ632" s="101" t="str">
        <f t="shared" si="110"/>
        <v/>
      </c>
    </row>
    <row r="633" spans="27:43" x14ac:dyDescent="0.2">
      <c r="AA633" s="49">
        <v>628</v>
      </c>
      <c r="AC633" s="49"/>
      <c r="AD633" t="str">
        <f>IF(AC633&lt;&gt;"",VLOOKUP(AC633,$P$5:W$120,8,0),"")</f>
        <v/>
      </c>
      <c r="AF633" s="49" t="str">
        <f t="shared" si="107"/>
        <v/>
      </c>
      <c r="AG633" t="str">
        <f t="shared" si="105"/>
        <v/>
      </c>
      <c r="AH633" s="85"/>
      <c r="AI633" s="49" t="str">
        <f t="shared" si="108"/>
        <v/>
      </c>
      <c r="AJ633" t="str">
        <f t="shared" si="106"/>
        <v/>
      </c>
      <c r="AK633" s="97">
        <f t="shared" si="111"/>
        <v>0</v>
      </c>
      <c r="AM633" s="98">
        <f t="shared" si="112"/>
        <v>4703451</v>
      </c>
      <c r="AO633" s="100" t="str">
        <f t="shared" si="109"/>
        <v/>
      </c>
      <c r="AP633" s="100" t="str">
        <f>IF(AO633=1,COUNTIF($AO$6:AO633,"=1"),"")</f>
        <v/>
      </c>
      <c r="AQ633" s="101" t="str">
        <f t="shared" si="110"/>
        <v/>
      </c>
    </row>
    <row r="634" spans="27:43" x14ac:dyDescent="0.2">
      <c r="AA634" s="49">
        <v>629</v>
      </c>
      <c r="AC634" s="49"/>
      <c r="AD634" t="str">
        <f>IF(AC634&lt;&gt;"",VLOOKUP(AC634,$P$5:W$120,8,0),"")</f>
        <v/>
      </c>
      <c r="AF634" s="49" t="str">
        <f t="shared" si="107"/>
        <v/>
      </c>
      <c r="AG634" t="str">
        <f t="shared" si="105"/>
        <v/>
      </c>
      <c r="AH634" s="85"/>
      <c r="AI634" s="49" t="str">
        <f t="shared" si="108"/>
        <v/>
      </c>
      <c r="AJ634" t="str">
        <f t="shared" si="106"/>
        <v/>
      </c>
      <c r="AK634" s="97">
        <f t="shared" si="111"/>
        <v>0</v>
      </c>
      <c r="AM634" s="98">
        <f t="shared" si="112"/>
        <v>4703451</v>
      </c>
      <c r="AO634" s="100" t="str">
        <f t="shared" si="109"/>
        <v/>
      </c>
      <c r="AP634" s="100" t="str">
        <f>IF(AO634=1,COUNTIF($AO$6:AO634,"=1"),"")</f>
        <v/>
      </c>
      <c r="AQ634" s="101" t="str">
        <f t="shared" si="110"/>
        <v/>
      </c>
    </row>
    <row r="635" spans="27:43" x14ac:dyDescent="0.2">
      <c r="AA635" s="49">
        <v>630</v>
      </c>
      <c r="AC635" s="49"/>
      <c r="AD635" t="str">
        <f>IF(AC635&lt;&gt;"",VLOOKUP(AC635,$P$5:W$120,8,0),"")</f>
        <v/>
      </c>
      <c r="AF635" s="49" t="str">
        <f t="shared" si="107"/>
        <v/>
      </c>
      <c r="AG635" t="str">
        <f t="shared" si="105"/>
        <v/>
      </c>
      <c r="AH635" s="85"/>
      <c r="AI635" s="49" t="str">
        <f t="shared" si="108"/>
        <v/>
      </c>
      <c r="AJ635" t="str">
        <f t="shared" si="106"/>
        <v/>
      </c>
      <c r="AK635" s="97">
        <f t="shared" si="111"/>
        <v>0</v>
      </c>
      <c r="AM635" s="98">
        <f t="shared" si="112"/>
        <v>4703451</v>
      </c>
      <c r="AO635" s="100" t="str">
        <f t="shared" si="109"/>
        <v/>
      </c>
      <c r="AP635" s="100" t="str">
        <f>IF(AO635=1,COUNTIF($AO$6:AO635,"=1"),"")</f>
        <v/>
      </c>
      <c r="AQ635" s="101" t="str">
        <f t="shared" si="110"/>
        <v/>
      </c>
    </row>
    <row r="636" spans="27:43" x14ac:dyDescent="0.2">
      <c r="AA636" s="49">
        <v>631</v>
      </c>
      <c r="AC636" s="49"/>
      <c r="AD636" t="str">
        <f>IF(AC636&lt;&gt;"",VLOOKUP(AC636,$P$5:W$120,8,0),"")</f>
        <v/>
      </c>
      <c r="AF636" s="49" t="str">
        <f t="shared" si="107"/>
        <v/>
      </c>
      <c r="AG636" t="str">
        <f t="shared" si="105"/>
        <v/>
      </c>
      <c r="AH636" s="85"/>
      <c r="AI636" s="49" t="str">
        <f t="shared" si="108"/>
        <v/>
      </c>
      <c r="AJ636" t="str">
        <f t="shared" si="106"/>
        <v/>
      </c>
      <c r="AK636" s="97">
        <f t="shared" si="111"/>
        <v>0</v>
      </c>
      <c r="AM636" s="98">
        <f t="shared" si="112"/>
        <v>4703451</v>
      </c>
      <c r="AO636" s="100" t="str">
        <f t="shared" si="109"/>
        <v/>
      </c>
      <c r="AP636" s="100" t="str">
        <f>IF(AO636=1,COUNTIF($AO$6:AO636,"=1"),"")</f>
        <v/>
      </c>
      <c r="AQ636" s="101" t="str">
        <f t="shared" si="110"/>
        <v/>
      </c>
    </row>
    <row r="637" spans="27:43" x14ac:dyDescent="0.2">
      <c r="AA637" s="49">
        <v>632</v>
      </c>
      <c r="AC637" s="49"/>
      <c r="AD637" t="str">
        <f>IF(AC637&lt;&gt;"",VLOOKUP(AC637,$P$5:W$120,8,0),"")</f>
        <v/>
      </c>
      <c r="AF637" s="49" t="str">
        <f t="shared" si="107"/>
        <v/>
      </c>
      <c r="AG637" t="str">
        <f t="shared" si="105"/>
        <v/>
      </c>
      <c r="AH637" s="85"/>
      <c r="AI637" s="49" t="str">
        <f t="shared" si="108"/>
        <v/>
      </c>
      <c r="AJ637" t="str">
        <f t="shared" si="106"/>
        <v/>
      </c>
      <c r="AK637" s="97">
        <f t="shared" si="111"/>
        <v>0</v>
      </c>
      <c r="AM637" s="98">
        <f t="shared" si="112"/>
        <v>4703451</v>
      </c>
      <c r="AO637" s="100" t="str">
        <f t="shared" si="109"/>
        <v/>
      </c>
      <c r="AP637" s="100" t="str">
        <f>IF(AO637=1,COUNTIF($AO$6:AO637,"=1"),"")</f>
        <v/>
      </c>
      <c r="AQ637" s="101" t="str">
        <f t="shared" si="110"/>
        <v/>
      </c>
    </row>
    <row r="638" spans="27:43" x14ac:dyDescent="0.2">
      <c r="AA638" s="49">
        <v>633</v>
      </c>
      <c r="AC638" s="49"/>
      <c r="AD638" t="str">
        <f>IF(AC638&lt;&gt;"",VLOOKUP(AC638,$P$5:W$120,8,0),"")</f>
        <v/>
      </c>
      <c r="AF638" s="49" t="str">
        <f t="shared" si="107"/>
        <v/>
      </c>
      <c r="AG638" t="str">
        <f t="shared" si="105"/>
        <v/>
      </c>
      <c r="AH638" s="85"/>
      <c r="AI638" s="49" t="str">
        <f t="shared" si="108"/>
        <v/>
      </c>
      <c r="AJ638" t="str">
        <f t="shared" si="106"/>
        <v/>
      </c>
      <c r="AK638" s="97">
        <f t="shared" si="111"/>
        <v>0</v>
      </c>
      <c r="AM638" s="98">
        <f t="shared" si="112"/>
        <v>4703451</v>
      </c>
      <c r="AO638" s="100" t="str">
        <f t="shared" si="109"/>
        <v/>
      </c>
      <c r="AP638" s="100" t="str">
        <f>IF(AO638=1,COUNTIF($AO$6:AO638,"=1"),"")</f>
        <v/>
      </c>
      <c r="AQ638" s="101" t="str">
        <f t="shared" si="110"/>
        <v/>
      </c>
    </row>
    <row r="639" spans="27:43" x14ac:dyDescent="0.2">
      <c r="AA639" s="49">
        <v>634</v>
      </c>
      <c r="AC639" s="49"/>
      <c r="AD639" t="str">
        <f>IF(AC639&lt;&gt;"",VLOOKUP(AC639,$P$5:W$120,8,0),"")</f>
        <v/>
      </c>
      <c r="AF639" s="49" t="str">
        <f t="shared" si="107"/>
        <v/>
      </c>
      <c r="AG639" t="str">
        <f t="shared" si="105"/>
        <v/>
      </c>
      <c r="AH639" s="85"/>
      <c r="AI639" s="49" t="str">
        <f t="shared" si="108"/>
        <v/>
      </c>
      <c r="AJ639" t="str">
        <f t="shared" si="106"/>
        <v/>
      </c>
      <c r="AK639" s="97">
        <f t="shared" si="111"/>
        <v>0</v>
      </c>
      <c r="AM639" s="98">
        <f t="shared" si="112"/>
        <v>4703451</v>
      </c>
      <c r="AO639" s="100" t="str">
        <f t="shared" si="109"/>
        <v/>
      </c>
      <c r="AP639" s="100" t="str">
        <f>IF(AO639=1,COUNTIF($AO$6:AO639,"=1"),"")</f>
        <v/>
      </c>
      <c r="AQ639" s="101" t="str">
        <f t="shared" si="110"/>
        <v/>
      </c>
    </row>
    <row r="640" spans="27:43" x14ac:dyDescent="0.2">
      <c r="AA640" s="49">
        <v>635</v>
      </c>
      <c r="AC640" s="49"/>
      <c r="AD640" t="str">
        <f>IF(AC640&lt;&gt;"",VLOOKUP(AC640,$P$5:W$120,8,0),"")</f>
        <v/>
      </c>
      <c r="AF640" s="49" t="str">
        <f t="shared" si="107"/>
        <v/>
      </c>
      <c r="AG640" t="str">
        <f t="shared" si="105"/>
        <v/>
      </c>
      <c r="AH640" s="85"/>
      <c r="AI640" s="49" t="str">
        <f t="shared" si="108"/>
        <v/>
      </c>
      <c r="AJ640" t="str">
        <f t="shared" si="106"/>
        <v/>
      </c>
      <c r="AK640" s="97">
        <f t="shared" si="111"/>
        <v>0</v>
      </c>
      <c r="AM640" s="98">
        <f t="shared" si="112"/>
        <v>4703451</v>
      </c>
      <c r="AO640" s="100" t="str">
        <f t="shared" si="109"/>
        <v/>
      </c>
      <c r="AP640" s="100" t="str">
        <f>IF(AO640=1,COUNTIF($AO$6:AO640,"=1"),"")</f>
        <v/>
      </c>
      <c r="AQ640" s="101" t="str">
        <f t="shared" si="110"/>
        <v/>
      </c>
    </row>
    <row r="641" spans="27:43" x14ac:dyDescent="0.2">
      <c r="AA641" s="49">
        <v>636</v>
      </c>
      <c r="AC641" s="49"/>
      <c r="AD641" t="str">
        <f>IF(AC641&lt;&gt;"",VLOOKUP(AC641,$P$5:W$120,8,0),"")</f>
        <v/>
      </c>
      <c r="AF641" s="49" t="str">
        <f t="shared" si="107"/>
        <v/>
      </c>
      <c r="AG641" t="str">
        <f t="shared" si="105"/>
        <v/>
      </c>
      <c r="AH641" s="85"/>
      <c r="AI641" s="49" t="str">
        <f t="shared" si="108"/>
        <v/>
      </c>
      <c r="AJ641" t="str">
        <f t="shared" si="106"/>
        <v/>
      </c>
      <c r="AK641" s="97">
        <f t="shared" si="111"/>
        <v>0</v>
      </c>
      <c r="AM641" s="98">
        <f t="shared" si="112"/>
        <v>4703451</v>
      </c>
      <c r="AO641" s="100" t="str">
        <f t="shared" si="109"/>
        <v/>
      </c>
      <c r="AP641" s="100" t="str">
        <f>IF(AO641=1,COUNTIF($AO$6:AO641,"=1"),"")</f>
        <v/>
      </c>
      <c r="AQ641" s="101" t="str">
        <f t="shared" si="110"/>
        <v/>
      </c>
    </row>
    <row r="642" spans="27:43" x14ac:dyDescent="0.2">
      <c r="AA642" s="49">
        <v>637</v>
      </c>
      <c r="AC642" s="49"/>
      <c r="AD642" t="str">
        <f>IF(AC642&lt;&gt;"",VLOOKUP(AC642,$P$5:W$120,8,0),"")</f>
        <v/>
      </c>
      <c r="AF642" s="49" t="str">
        <f t="shared" si="107"/>
        <v/>
      </c>
      <c r="AG642" t="str">
        <f t="shared" si="105"/>
        <v/>
      </c>
      <c r="AH642" s="85"/>
      <c r="AI642" s="49" t="str">
        <f t="shared" si="108"/>
        <v/>
      </c>
      <c r="AJ642" t="str">
        <f t="shared" si="106"/>
        <v/>
      </c>
      <c r="AK642" s="97">
        <f t="shared" si="111"/>
        <v>0</v>
      </c>
      <c r="AM642" s="98">
        <f t="shared" si="112"/>
        <v>4703451</v>
      </c>
      <c r="AO642" s="100" t="str">
        <f t="shared" si="109"/>
        <v/>
      </c>
      <c r="AP642" s="100" t="str">
        <f>IF(AO642=1,COUNTIF($AO$6:AO642,"=1"),"")</f>
        <v/>
      </c>
      <c r="AQ642" s="101" t="str">
        <f t="shared" si="110"/>
        <v/>
      </c>
    </row>
    <row r="643" spans="27:43" x14ac:dyDescent="0.2">
      <c r="AA643" s="49">
        <v>638</v>
      </c>
      <c r="AC643" s="49"/>
      <c r="AD643" t="str">
        <f>IF(AC643&lt;&gt;"",VLOOKUP(AC643,$P$5:W$120,8,0),"")</f>
        <v/>
      </c>
      <c r="AF643" s="49" t="str">
        <f t="shared" si="107"/>
        <v/>
      </c>
      <c r="AG643" t="str">
        <f t="shared" si="105"/>
        <v/>
      </c>
      <c r="AH643" s="85"/>
      <c r="AI643" s="49" t="str">
        <f t="shared" si="108"/>
        <v/>
      </c>
      <c r="AJ643" t="str">
        <f t="shared" si="106"/>
        <v/>
      </c>
      <c r="AK643" s="97">
        <f t="shared" si="111"/>
        <v>0</v>
      </c>
      <c r="AM643" s="98">
        <f t="shared" si="112"/>
        <v>4703451</v>
      </c>
      <c r="AO643" s="100" t="str">
        <f t="shared" si="109"/>
        <v/>
      </c>
      <c r="AP643" s="100" t="str">
        <f>IF(AO643=1,COUNTIF($AO$6:AO643,"=1"),"")</f>
        <v/>
      </c>
      <c r="AQ643" s="101" t="str">
        <f t="shared" si="110"/>
        <v/>
      </c>
    </row>
    <row r="644" spans="27:43" x14ac:dyDescent="0.2">
      <c r="AA644" s="49">
        <v>639</v>
      </c>
      <c r="AC644" s="49"/>
      <c r="AD644" t="str">
        <f>IF(AC644&lt;&gt;"",VLOOKUP(AC644,$P$5:W$120,8,0),"")</f>
        <v/>
      </c>
      <c r="AF644" s="49" t="str">
        <f t="shared" si="107"/>
        <v/>
      </c>
      <c r="AG644" t="str">
        <f t="shared" si="105"/>
        <v/>
      </c>
      <c r="AH644" s="85"/>
      <c r="AI644" s="49" t="str">
        <f t="shared" si="108"/>
        <v/>
      </c>
      <c r="AJ644" t="str">
        <f t="shared" si="106"/>
        <v/>
      </c>
      <c r="AK644" s="97">
        <f t="shared" si="111"/>
        <v>0</v>
      </c>
      <c r="AM644" s="98">
        <f t="shared" si="112"/>
        <v>4703451</v>
      </c>
      <c r="AO644" s="100" t="str">
        <f t="shared" si="109"/>
        <v/>
      </c>
      <c r="AP644" s="100" t="str">
        <f>IF(AO644=1,COUNTIF($AO$6:AO644,"=1"),"")</f>
        <v/>
      </c>
      <c r="AQ644" s="101" t="str">
        <f t="shared" si="110"/>
        <v/>
      </c>
    </row>
    <row r="645" spans="27:43" x14ac:dyDescent="0.2">
      <c r="AA645" s="49">
        <v>640</v>
      </c>
      <c r="AC645" s="49"/>
      <c r="AD645" t="str">
        <f>IF(AC645&lt;&gt;"",VLOOKUP(AC645,$P$5:W$120,8,0),"")</f>
        <v/>
      </c>
      <c r="AF645" s="49" t="str">
        <f t="shared" si="107"/>
        <v/>
      </c>
      <c r="AG645" t="str">
        <f t="shared" ref="AG645:AG708" si="113">IF(AF645&lt;&gt;"",VLOOKUP(AF645,$B$5:$L$106,11,0),"")</f>
        <v/>
      </c>
      <c r="AH645" s="85"/>
      <c r="AI645" s="49" t="str">
        <f t="shared" si="108"/>
        <v/>
      </c>
      <c r="AJ645" t="str">
        <f t="shared" ref="AJ645:AJ708" si="114">IF(AI645&lt;&gt;"",VLOOKUP(AI645,$B$5:$L$106,11,0),"")</f>
        <v/>
      </c>
      <c r="AK645" s="97">
        <f t="shared" si="111"/>
        <v>0</v>
      </c>
      <c r="AM645" s="98">
        <f t="shared" si="112"/>
        <v>4703451</v>
      </c>
      <c r="AO645" s="100" t="str">
        <f t="shared" si="109"/>
        <v/>
      </c>
      <c r="AP645" s="100" t="str">
        <f>IF(AO645=1,COUNTIF($AO$6:AO645,"=1"),"")</f>
        <v/>
      </c>
      <c r="AQ645" s="101" t="str">
        <f t="shared" si="110"/>
        <v/>
      </c>
    </row>
    <row r="646" spans="27:43" x14ac:dyDescent="0.2">
      <c r="AA646" s="49">
        <v>641</v>
      </c>
      <c r="AC646" s="49"/>
      <c r="AD646" t="str">
        <f>IF(AC646&lt;&gt;"",VLOOKUP(AC646,$P$5:W$120,8,0),"")</f>
        <v/>
      </c>
      <c r="AF646" s="49" t="str">
        <f t="shared" ref="AF646:AF709" si="115">IF(ISERROR(VALUE(MID(AD646,1,3))),"",VALUE(MID(VLOOKUP(VALUE(MID(AD646,1,3)),$P$5:$W$120,4,0),1,3)))</f>
        <v/>
      </c>
      <c r="AG646" t="str">
        <f t="shared" si="113"/>
        <v/>
      </c>
      <c r="AH646" s="85"/>
      <c r="AI646" s="49" t="str">
        <f t="shared" ref="AI646:AI709" si="116">IF(ISERR(VALUE(MID(AD646,1,3))),"",VALUE(MID(VLOOKUP(VALUE(MID(AD646,1,3)),$P$5:$W$120,6,0),1,3)))</f>
        <v/>
      </c>
      <c r="AJ646" t="str">
        <f t="shared" si="114"/>
        <v/>
      </c>
      <c r="AK646" s="97">
        <f t="shared" si="111"/>
        <v>0</v>
      </c>
      <c r="AM646" s="98">
        <f t="shared" si="112"/>
        <v>4703451</v>
      </c>
      <c r="AO646" s="100" t="str">
        <f t="shared" ref="AO646:AO709" si="117">IF($AO$3="","",IF(OR(AG646=$AO$3,AJ646=$AO$3),1,""))</f>
        <v/>
      </c>
      <c r="AP646" s="100" t="str">
        <f>IF(AO646=1,COUNTIF($AO$6:AO646,"=1"),"")</f>
        <v/>
      </c>
      <c r="AQ646" s="101" t="str">
        <f t="shared" ref="AQ646:AQ709" si="118">IF($AO$3="","",IF(AG646=$AO$3,"借",IF(AJ646=$AO$3,"貸","")))</f>
        <v/>
      </c>
    </row>
    <row r="647" spans="27:43" x14ac:dyDescent="0.2">
      <c r="AA647" s="49">
        <v>642</v>
      </c>
      <c r="AC647" s="49"/>
      <c r="AD647" t="str">
        <f>IF(AC647&lt;&gt;"",VLOOKUP(AC647,$P$5:W$120,8,0),"")</f>
        <v/>
      </c>
      <c r="AF647" s="49" t="str">
        <f t="shared" si="115"/>
        <v/>
      </c>
      <c r="AG647" t="str">
        <f t="shared" si="113"/>
        <v/>
      </c>
      <c r="AH647" s="85"/>
      <c r="AI647" s="49" t="str">
        <f t="shared" si="116"/>
        <v/>
      </c>
      <c r="AJ647" t="str">
        <f t="shared" si="114"/>
        <v/>
      </c>
      <c r="AK647" s="97">
        <f t="shared" si="111"/>
        <v>0</v>
      </c>
      <c r="AM647" s="98">
        <f t="shared" si="112"/>
        <v>4703451</v>
      </c>
      <c r="AO647" s="100" t="str">
        <f t="shared" si="117"/>
        <v/>
      </c>
      <c r="AP647" s="100" t="str">
        <f>IF(AO647=1,COUNTIF($AO$6:AO647,"=1"),"")</f>
        <v/>
      </c>
      <c r="AQ647" s="101" t="str">
        <f t="shared" si="118"/>
        <v/>
      </c>
    </row>
    <row r="648" spans="27:43" x14ac:dyDescent="0.2">
      <c r="AA648" s="49">
        <v>643</v>
      </c>
      <c r="AC648" s="49"/>
      <c r="AD648" t="str">
        <f>IF(AC648&lt;&gt;"",VLOOKUP(AC648,$P$5:W$120,8,0),"")</f>
        <v/>
      </c>
      <c r="AF648" s="49" t="str">
        <f t="shared" si="115"/>
        <v/>
      </c>
      <c r="AG648" t="str">
        <f t="shared" si="113"/>
        <v/>
      </c>
      <c r="AH648" s="85"/>
      <c r="AI648" s="49" t="str">
        <f t="shared" si="116"/>
        <v/>
      </c>
      <c r="AJ648" t="str">
        <f t="shared" si="114"/>
        <v/>
      </c>
      <c r="AK648" s="97">
        <f t="shared" si="111"/>
        <v>0</v>
      </c>
      <c r="AM648" s="98">
        <f t="shared" si="112"/>
        <v>4703451</v>
      </c>
      <c r="AO648" s="100" t="str">
        <f t="shared" si="117"/>
        <v/>
      </c>
      <c r="AP648" s="100" t="str">
        <f>IF(AO648=1,COUNTIF($AO$6:AO648,"=1"),"")</f>
        <v/>
      </c>
      <c r="AQ648" s="101" t="str">
        <f t="shared" si="118"/>
        <v/>
      </c>
    </row>
    <row r="649" spans="27:43" x14ac:dyDescent="0.2">
      <c r="AA649" s="49">
        <v>644</v>
      </c>
      <c r="AC649" s="49"/>
      <c r="AD649" t="str">
        <f>IF(AC649&lt;&gt;"",VLOOKUP(AC649,$P$5:W$120,8,0),"")</f>
        <v/>
      </c>
      <c r="AF649" s="49" t="str">
        <f t="shared" si="115"/>
        <v/>
      </c>
      <c r="AG649" t="str">
        <f t="shared" si="113"/>
        <v/>
      </c>
      <c r="AH649" s="85"/>
      <c r="AI649" s="49" t="str">
        <f t="shared" si="116"/>
        <v/>
      </c>
      <c r="AJ649" t="str">
        <f t="shared" si="114"/>
        <v/>
      </c>
      <c r="AK649" s="97">
        <f t="shared" si="111"/>
        <v>0</v>
      </c>
      <c r="AM649" s="98">
        <f t="shared" si="112"/>
        <v>4703451</v>
      </c>
      <c r="AO649" s="100" t="str">
        <f t="shared" si="117"/>
        <v/>
      </c>
      <c r="AP649" s="100" t="str">
        <f>IF(AO649=1,COUNTIF($AO$6:AO649,"=1"),"")</f>
        <v/>
      </c>
      <c r="AQ649" s="101" t="str">
        <f t="shared" si="118"/>
        <v/>
      </c>
    </row>
    <row r="650" spans="27:43" x14ac:dyDescent="0.2">
      <c r="AA650" s="49">
        <v>645</v>
      </c>
      <c r="AC650" s="49"/>
      <c r="AD650" t="str">
        <f>IF(AC650&lt;&gt;"",VLOOKUP(AC650,$P$5:W$120,8,0),"")</f>
        <v/>
      </c>
      <c r="AF650" s="49" t="str">
        <f t="shared" si="115"/>
        <v/>
      </c>
      <c r="AG650" t="str">
        <f t="shared" si="113"/>
        <v/>
      </c>
      <c r="AH650" s="85"/>
      <c r="AI650" s="49" t="str">
        <f t="shared" si="116"/>
        <v/>
      </c>
      <c r="AJ650" t="str">
        <f t="shared" si="114"/>
        <v/>
      </c>
      <c r="AK650" s="97">
        <f t="shared" si="111"/>
        <v>0</v>
      </c>
      <c r="AM650" s="98">
        <f t="shared" si="112"/>
        <v>4703451</v>
      </c>
      <c r="AO650" s="100" t="str">
        <f t="shared" si="117"/>
        <v/>
      </c>
      <c r="AP650" s="100" t="str">
        <f>IF(AO650=1,COUNTIF($AO$6:AO650,"=1"),"")</f>
        <v/>
      </c>
      <c r="AQ650" s="101" t="str">
        <f t="shared" si="118"/>
        <v/>
      </c>
    </row>
    <row r="651" spans="27:43" x14ac:dyDescent="0.2">
      <c r="AA651" s="49">
        <v>646</v>
      </c>
      <c r="AC651" s="49"/>
      <c r="AD651" t="str">
        <f>IF(AC651&lt;&gt;"",VLOOKUP(AC651,$P$5:W$120,8,0),"")</f>
        <v/>
      </c>
      <c r="AF651" s="49" t="str">
        <f t="shared" si="115"/>
        <v/>
      </c>
      <c r="AG651" t="str">
        <f t="shared" si="113"/>
        <v/>
      </c>
      <c r="AH651" s="85"/>
      <c r="AI651" s="49" t="str">
        <f t="shared" si="116"/>
        <v/>
      </c>
      <c r="AJ651" t="str">
        <f t="shared" si="114"/>
        <v/>
      </c>
      <c r="AK651" s="97">
        <f t="shared" si="111"/>
        <v>0</v>
      </c>
      <c r="AM651" s="98">
        <f t="shared" si="112"/>
        <v>4703451</v>
      </c>
      <c r="AO651" s="100" t="str">
        <f t="shared" si="117"/>
        <v/>
      </c>
      <c r="AP651" s="100" t="str">
        <f>IF(AO651=1,COUNTIF($AO$6:AO651,"=1"),"")</f>
        <v/>
      </c>
      <c r="AQ651" s="101" t="str">
        <f t="shared" si="118"/>
        <v/>
      </c>
    </row>
    <row r="652" spans="27:43" x14ac:dyDescent="0.2">
      <c r="AA652" s="49">
        <v>647</v>
      </c>
      <c r="AC652" s="49"/>
      <c r="AD652" t="str">
        <f>IF(AC652&lt;&gt;"",VLOOKUP(AC652,$P$5:W$120,8,0),"")</f>
        <v/>
      </c>
      <c r="AF652" s="49" t="str">
        <f t="shared" si="115"/>
        <v/>
      </c>
      <c r="AG652" t="str">
        <f t="shared" si="113"/>
        <v/>
      </c>
      <c r="AH652" s="85"/>
      <c r="AI652" s="49" t="str">
        <f t="shared" si="116"/>
        <v/>
      </c>
      <c r="AJ652" t="str">
        <f t="shared" si="114"/>
        <v/>
      </c>
      <c r="AK652" s="97">
        <f t="shared" si="111"/>
        <v>0</v>
      </c>
      <c r="AM652" s="98">
        <f t="shared" si="112"/>
        <v>4703451</v>
      </c>
      <c r="AO652" s="100" t="str">
        <f t="shared" si="117"/>
        <v/>
      </c>
      <c r="AP652" s="100" t="str">
        <f>IF(AO652=1,COUNTIF($AO$6:AO652,"=1"),"")</f>
        <v/>
      </c>
      <c r="AQ652" s="101" t="str">
        <f t="shared" si="118"/>
        <v/>
      </c>
    </row>
    <row r="653" spans="27:43" x14ac:dyDescent="0.2">
      <c r="AA653" s="49">
        <v>648</v>
      </c>
      <c r="AC653" s="49"/>
      <c r="AD653" t="str">
        <f>IF(AC653&lt;&gt;"",VLOOKUP(AC653,$P$5:W$120,8,0),"")</f>
        <v/>
      </c>
      <c r="AF653" s="49" t="str">
        <f t="shared" si="115"/>
        <v/>
      </c>
      <c r="AG653" t="str">
        <f t="shared" si="113"/>
        <v/>
      </c>
      <c r="AH653" s="85"/>
      <c r="AI653" s="49" t="str">
        <f t="shared" si="116"/>
        <v/>
      </c>
      <c r="AJ653" t="str">
        <f t="shared" si="114"/>
        <v/>
      </c>
      <c r="AK653" s="97">
        <f t="shared" si="111"/>
        <v>0</v>
      </c>
      <c r="AM653" s="98">
        <f t="shared" si="112"/>
        <v>4703451</v>
      </c>
      <c r="AO653" s="100" t="str">
        <f t="shared" si="117"/>
        <v/>
      </c>
      <c r="AP653" s="100" t="str">
        <f>IF(AO653=1,COUNTIF($AO$6:AO653,"=1"),"")</f>
        <v/>
      </c>
      <c r="AQ653" s="101" t="str">
        <f t="shared" si="118"/>
        <v/>
      </c>
    </row>
    <row r="654" spans="27:43" x14ac:dyDescent="0.2">
      <c r="AA654" s="49">
        <v>649</v>
      </c>
      <c r="AC654" s="49"/>
      <c r="AD654" t="str">
        <f>IF(AC654&lt;&gt;"",VLOOKUP(AC654,$P$5:W$120,8,0),"")</f>
        <v/>
      </c>
      <c r="AF654" s="49" t="str">
        <f t="shared" si="115"/>
        <v/>
      </c>
      <c r="AG654" t="str">
        <f t="shared" si="113"/>
        <v/>
      </c>
      <c r="AH654" s="85"/>
      <c r="AI654" s="49" t="str">
        <f t="shared" si="116"/>
        <v/>
      </c>
      <c r="AJ654" t="str">
        <f t="shared" si="114"/>
        <v/>
      </c>
      <c r="AK654" s="97">
        <f t="shared" si="111"/>
        <v>0</v>
      </c>
      <c r="AM654" s="98">
        <f t="shared" si="112"/>
        <v>4703451</v>
      </c>
      <c r="AO654" s="100" t="str">
        <f t="shared" si="117"/>
        <v/>
      </c>
      <c r="AP654" s="100" t="str">
        <f>IF(AO654=1,COUNTIF($AO$6:AO654,"=1"),"")</f>
        <v/>
      </c>
      <c r="AQ654" s="101" t="str">
        <f t="shared" si="118"/>
        <v/>
      </c>
    </row>
    <row r="655" spans="27:43" x14ac:dyDescent="0.2">
      <c r="AA655" s="49">
        <v>650</v>
      </c>
      <c r="AC655" s="49"/>
      <c r="AD655" t="str">
        <f>IF(AC655&lt;&gt;"",VLOOKUP(AC655,$P$5:W$120,8,0),"")</f>
        <v/>
      </c>
      <c r="AF655" s="49" t="str">
        <f t="shared" si="115"/>
        <v/>
      </c>
      <c r="AG655" t="str">
        <f t="shared" si="113"/>
        <v/>
      </c>
      <c r="AH655" s="85"/>
      <c r="AI655" s="49" t="str">
        <f t="shared" si="116"/>
        <v/>
      </c>
      <c r="AJ655" t="str">
        <f t="shared" si="114"/>
        <v/>
      </c>
      <c r="AK655" s="97">
        <f t="shared" si="111"/>
        <v>0</v>
      </c>
      <c r="AM655" s="98">
        <f t="shared" si="112"/>
        <v>4703451</v>
      </c>
      <c r="AO655" s="100" t="str">
        <f t="shared" si="117"/>
        <v/>
      </c>
      <c r="AP655" s="100" t="str">
        <f>IF(AO655=1,COUNTIF($AO$6:AO655,"=1"),"")</f>
        <v/>
      </c>
      <c r="AQ655" s="101" t="str">
        <f t="shared" si="118"/>
        <v/>
      </c>
    </row>
    <row r="656" spans="27:43" x14ac:dyDescent="0.2">
      <c r="AA656" s="49">
        <v>651</v>
      </c>
      <c r="AC656" s="49"/>
      <c r="AD656" t="str">
        <f>IF(AC656&lt;&gt;"",VLOOKUP(AC656,$P$5:W$120,8,0),"")</f>
        <v/>
      </c>
      <c r="AF656" s="49" t="str">
        <f t="shared" si="115"/>
        <v/>
      </c>
      <c r="AG656" t="str">
        <f t="shared" si="113"/>
        <v/>
      </c>
      <c r="AH656" s="85"/>
      <c r="AI656" s="49" t="str">
        <f t="shared" si="116"/>
        <v/>
      </c>
      <c r="AJ656" t="str">
        <f t="shared" si="114"/>
        <v/>
      </c>
      <c r="AK656" s="97">
        <f t="shared" si="111"/>
        <v>0</v>
      </c>
      <c r="AM656" s="98">
        <f t="shared" si="112"/>
        <v>4703451</v>
      </c>
      <c r="AO656" s="100" t="str">
        <f t="shared" si="117"/>
        <v/>
      </c>
      <c r="AP656" s="100" t="str">
        <f>IF(AO656=1,COUNTIF($AO$6:AO656,"=1"),"")</f>
        <v/>
      </c>
      <c r="AQ656" s="101" t="str">
        <f t="shared" si="118"/>
        <v/>
      </c>
    </row>
    <row r="657" spans="27:43" x14ac:dyDescent="0.2">
      <c r="AA657" s="49">
        <v>652</v>
      </c>
      <c r="AC657" s="49"/>
      <c r="AD657" t="str">
        <f>IF(AC657&lt;&gt;"",VLOOKUP(AC657,$P$5:W$120,8,0),"")</f>
        <v/>
      </c>
      <c r="AF657" s="49" t="str">
        <f t="shared" si="115"/>
        <v/>
      </c>
      <c r="AG657" t="str">
        <f t="shared" si="113"/>
        <v/>
      </c>
      <c r="AH657" s="85"/>
      <c r="AI657" s="49" t="str">
        <f t="shared" si="116"/>
        <v/>
      </c>
      <c r="AJ657" t="str">
        <f t="shared" si="114"/>
        <v/>
      </c>
      <c r="AK657" s="97">
        <f t="shared" si="111"/>
        <v>0</v>
      </c>
      <c r="AM657" s="98">
        <f t="shared" si="112"/>
        <v>4703451</v>
      </c>
      <c r="AO657" s="100" t="str">
        <f t="shared" si="117"/>
        <v/>
      </c>
      <c r="AP657" s="100" t="str">
        <f>IF(AO657=1,COUNTIF($AO$6:AO657,"=1"),"")</f>
        <v/>
      </c>
      <c r="AQ657" s="101" t="str">
        <f t="shared" si="118"/>
        <v/>
      </c>
    </row>
    <row r="658" spans="27:43" x14ac:dyDescent="0.2">
      <c r="AA658" s="49">
        <v>653</v>
      </c>
      <c r="AC658" s="49"/>
      <c r="AD658" t="str">
        <f>IF(AC658&lt;&gt;"",VLOOKUP(AC658,$P$5:W$120,8,0),"")</f>
        <v/>
      </c>
      <c r="AF658" s="49" t="str">
        <f t="shared" si="115"/>
        <v/>
      </c>
      <c r="AG658" t="str">
        <f t="shared" si="113"/>
        <v/>
      </c>
      <c r="AH658" s="85"/>
      <c r="AI658" s="49" t="str">
        <f t="shared" si="116"/>
        <v/>
      </c>
      <c r="AJ658" t="str">
        <f t="shared" si="114"/>
        <v/>
      </c>
      <c r="AK658" s="97">
        <f t="shared" si="111"/>
        <v>0</v>
      </c>
      <c r="AM658" s="98">
        <f t="shared" si="112"/>
        <v>4703451</v>
      </c>
      <c r="AO658" s="100" t="str">
        <f t="shared" si="117"/>
        <v/>
      </c>
      <c r="AP658" s="100" t="str">
        <f>IF(AO658=1,COUNTIF($AO$6:AO658,"=1"),"")</f>
        <v/>
      </c>
      <c r="AQ658" s="101" t="str">
        <f t="shared" si="118"/>
        <v/>
      </c>
    </row>
    <row r="659" spans="27:43" x14ac:dyDescent="0.2">
      <c r="AA659" s="49">
        <v>654</v>
      </c>
      <c r="AC659" s="49"/>
      <c r="AD659" t="str">
        <f>IF(AC659&lt;&gt;"",VLOOKUP(AC659,$P$5:W$120,8,0),"")</f>
        <v/>
      </c>
      <c r="AF659" s="49" t="str">
        <f t="shared" si="115"/>
        <v/>
      </c>
      <c r="AG659" t="str">
        <f t="shared" si="113"/>
        <v/>
      </c>
      <c r="AH659" s="85"/>
      <c r="AI659" s="49" t="str">
        <f t="shared" si="116"/>
        <v/>
      </c>
      <c r="AJ659" t="str">
        <f t="shared" si="114"/>
        <v/>
      </c>
      <c r="AK659" s="97">
        <f t="shared" si="111"/>
        <v>0</v>
      </c>
      <c r="AM659" s="98">
        <f t="shared" si="112"/>
        <v>4703451</v>
      </c>
      <c r="AO659" s="100" t="str">
        <f t="shared" si="117"/>
        <v/>
      </c>
      <c r="AP659" s="100" t="str">
        <f>IF(AO659=1,COUNTIF($AO$6:AO659,"=1"),"")</f>
        <v/>
      </c>
      <c r="AQ659" s="101" t="str">
        <f t="shared" si="118"/>
        <v/>
      </c>
    </row>
    <row r="660" spans="27:43" x14ac:dyDescent="0.2">
      <c r="AA660" s="49">
        <v>655</v>
      </c>
      <c r="AC660" s="49"/>
      <c r="AD660" t="str">
        <f>IF(AC660&lt;&gt;"",VLOOKUP(AC660,$P$5:W$120,8,0),"")</f>
        <v/>
      </c>
      <c r="AF660" s="49" t="str">
        <f t="shared" si="115"/>
        <v/>
      </c>
      <c r="AG660" t="str">
        <f t="shared" si="113"/>
        <v/>
      </c>
      <c r="AH660" s="85"/>
      <c r="AI660" s="49" t="str">
        <f t="shared" si="116"/>
        <v/>
      </c>
      <c r="AJ660" t="str">
        <f t="shared" si="114"/>
        <v/>
      </c>
      <c r="AK660" s="97">
        <f t="shared" si="111"/>
        <v>0</v>
      </c>
      <c r="AM660" s="98">
        <f t="shared" si="112"/>
        <v>4703451</v>
      </c>
      <c r="AO660" s="100" t="str">
        <f t="shared" si="117"/>
        <v/>
      </c>
      <c r="AP660" s="100" t="str">
        <f>IF(AO660=1,COUNTIF($AO$6:AO660,"=1"),"")</f>
        <v/>
      </c>
      <c r="AQ660" s="101" t="str">
        <f t="shared" si="118"/>
        <v/>
      </c>
    </row>
    <row r="661" spans="27:43" x14ac:dyDescent="0.2">
      <c r="AA661" s="49">
        <v>656</v>
      </c>
      <c r="AC661" s="49"/>
      <c r="AD661" t="str">
        <f>IF(AC661&lt;&gt;"",VLOOKUP(AC661,$P$5:W$120,8,0),"")</f>
        <v/>
      </c>
      <c r="AF661" s="49" t="str">
        <f t="shared" si="115"/>
        <v/>
      </c>
      <c r="AG661" t="str">
        <f t="shared" si="113"/>
        <v/>
      </c>
      <c r="AH661" s="85"/>
      <c r="AI661" s="49" t="str">
        <f t="shared" si="116"/>
        <v/>
      </c>
      <c r="AJ661" t="str">
        <f t="shared" si="114"/>
        <v/>
      </c>
      <c r="AK661" s="97">
        <f t="shared" si="111"/>
        <v>0</v>
      </c>
      <c r="AM661" s="98">
        <f t="shared" si="112"/>
        <v>4703451</v>
      </c>
      <c r="AO661" s="100" t="str">
        <f t="shared" si="117"/>
        <v/>
      </c>
      <c r="AP661" s="100" t="str">
        <f>IF(AO661=1,COUNTIF($AO$6:AO661,"=1"),"")</f>
        <v/>
      </c>
      <c r="AQ661" s="101" t="str">
        <f t="shared" si="118"/>
        <v/>
      </c>
    </row>
    <row r="662" spans="27:43" x14ac:dyDescent="0.2">
      <c r="AA662" s="49">
        <v>657</v>
      </c>
      <c r="AC662" s="49"/>
      <c r="AD662" t="str">
        <f>IF(AC662&lt;&gt;"",VLOOKUP(AC662,$P$5:W$120,8,0),"")</f>
        <v/>
      </c>
      <c r="AF662" s="49" t="str">
        <f t="shared" si="115"/>
        <v/>
      </c>
      <c r="AG662" t="str">
        <f t="shared" si="113"/>
        <v/>
      </c>
      <c r="AH662" s="85"/>
      <c r="AI662" s="49" t="str">
        <f t="shared" si="116"/>
        <v/>
      </c>
      <c r="AJ662" t="str">
        <f t="shared" si="114"/>
        <v/>
      </c>
      <c r="AK662" s="97">
        <f t="shared" si="111"/>
        <v>0</v>
      </c>
      <c r="AM662" s="98">
        <f t="shared" si="112"/>
        <v>4703451</v>
      </c>
      <c r="AO662" s="100" t="str">
        <f t="shared" si="117"/>
        <v/>
      </c>
      <c r="AP662" s="100" t="str">
        <f>IF(AO662=1,COUNTIF($AO$6:AO662,"=1"),"")</f>
        <v/>
      </c>
      <c r="AQ662" s="101" t="str">
        <f t="shared" si="118"/>
        <v/>
      </c>
    </row>
    <row r="663" spans="27:43" x14ac:dyDescent="0.2">
      <c r="AA663" s="49">
        <v>658</v>
      </c>
      <c r="AC663" s="49"/>
      <c r="AD663" t="str">
        <f>IF(AC663&lt;&gt;"",VLOOKUP(AC663,$P$5:W$120,8,0),"")</f>
        <v/>
      </c>
      <c r="AF663" s="49" t="str">
        <f t="shared" si="115"/>
        <v/>
      </c>
      <c r="AG663" t="str">
        <f t="shared" si="113"/>
        <v/>
      </c>
      <c r="AH663" s="85"/>
      <c r="AI663" s="49" t="str">
        <f t="shared" si="116"/>
        <v/>
      </c>
      <c r="AJ663" t="str">
        <f t="shared" si="114"/>
        <v/>
      </c>
      <c r="AK663" s="97">
        <f t="shared" si="111"/>
        <v>0</v>
      </c>
      <c r="AM663" s="98">
        <f t="shared" si="112"/>
        <v>4703451</v>
      </c>
      <c r="AO663" s="100" t="str">
        <f t="shared" si="117"/>
        <v/>
      </c>
      <c r="AP663" s="100" t="str">
        <f>IF(AO663=1,COUNTIF($AO$6:AO663,"=1"),"")</f>
        <v/>
      </c>
      <c r="AQ663" s="101" t="str">
        <f t="shared" si="118"/>
        <v/>
      </c>
    </row>
    <row r="664" spans="27:43" x14ac:dyDescent="0.2">
      <c r="AA664" s="49">
        <v>659</v>
      </c>
      <c r="AC664" s="49"/>
      <c r="AD664" t="str">
        <f>IF(AC664&lt;&gt;"",VLOOKUP(AC664,$P$5:W$120,8,0),"")</f>
        <v/>
      </c>
      <c r="AF664" s="49" t="str">
        <f t="shared" si="115"/>
        <v/>
      </c>
      <c r="AG664" t="str">
        <f t="shared" si="113"/>
        <v/>
      </c>
      <c r="AH664" s="85"/>
      <c r="AI664" s="49" t="str">
        <f t="shared" si="116"/>
        <v/>
      </c>
      <c r="AJ664" t="str">
        <f t="shared" si="114"/>
        <v/>
      </c>
      <c r="AK664" s="97">
        <f t="shared" si="111"/>
        <v>0</v>
      </c>
      <c r="AM664" s="98">
        <f t="shared" si="112"/>
        <v>4703451</v>
      </c>
      <c r="AO664" s="100" t="str">
        <f t="shared" si="117"/>
        <v/>
      </c>
      <c r="AP664" s="100" t="str">
        <f>IF(AO664=1,COUNTIF($AO$6:AO664,"=1"),"")</f>
        <v/>
      </c>
      <c r="AQ664" s="101" t="str">
        <f t="shared" si="118"/>
        <v/>
      </c>
    </row>
    <row r="665" spans="27:43" x14ac:dyDescent="0.2">
      <c r="AA665" s="49">
        <v>660</v>
      </c>
      <c r="AC665" s="49"/>
      <c r="AD665" t="str">
        <f>IF(AC665&lt;&gt;"",VLOOKUP(AC665,$P$5:W$120,8,0),"")</f>
        <v/>
      </c>
      <c r="AF665" s="49" t="str">
        <f t="shared" si="115"/>
        <v/>
      </c>
      <c r="AG665" t="str">
        <f t="shared" si="113"/>
        <v/>
      </c>
      <c r="AH665" s="85"/>
      <c r="AI665" s="49" t="str">
        <f t="shared" si="116"/>
        <v/>
      </c>
      <c r="AJ665" t="str">
        <f t="shared" si="114"/>
        <v/>
      </c>
      <c r="AK665" s="97">
        <f t="shared" si="111"/>
        <v>0</v>
      </c>
      <c r="AM665" s="98">
        <f t="shared" si="112"/>
        <v>4703451</v>
      </c>
      <c r="AO665" s="100" t="str">
        <f t="shared" si="117"/>
        <v/>
      </c>
      <c r="AP665" s="100" t="str">
        <f>IF(AO665=1,COUNTIF($AO$6:AO665,"=1"),"")</f>
        <v/>
      </c>
      <c r="AQ665" s="101" t="str">
        <f t="shared" si="118"/>
        <v/>
      </c>
    </row>
    <row r="666" spans="27:43" x14ac:dyDescent="0.2">
      <c r="AA666" s="49">
        <v>661</v>
      </c>
      <c r="AC666" s="49"/>
      <c r="AD666" t="str">
        <f>IF(AC666&lt;&gt;"",VLOOKUP(AC666,$P$5:W$120,8,0),"")</f>
        <v/>
      </c>
      <c r="AF666" s="49" t="str">
        <f t="shared" si="115"/>
        <v/>
      </c>
      <c r="AG666" t="str">
        <f t="shared" si="113"/>
        <v/>
      </c>
      <c r="AH666" s="85"/>
      <c r="AI666" s="49" t="str">
        <f t="shared" si="116"/>
        <v/>
      </c>
      <c r="AJ666" t="str">
        <f t="shared" si="114"/>
        <v/>
      </c>
      <c r="AK666" s="97">
        <f t="shared" si="111"/>
        <v>0</v>
      </c>
      <c r="AM666" s="98">
        <f t="shared" si="112"/>
        <v>4703451</v>
      </c>
      <c r="AO666" s="100" t="str">
        <f t="shared" si="117"/>
        <v/>
      </c>
      <c r="AP666" s="100" t="str">
        <f>IF(AO666=1,COUNTIF($AO$6:AO666,"=1"),"")</f>
        <v/>
      </c>
      <c r="AQ666" s="101" t="str">
        <f t="shared" si="118"/>
        <v/>
      </c>
    </row>
    <row r="667" spans="27:43" x14ac:dyDescent="0.2">
      <c r="AA667" s="49">
        <v>662</v>
      </c>
      <c r="AC667" s="49"/>
      <c r="AD667" t="str">
        <f>IF(AC667&lt;&gt;"",VLOOKUP(AC667,$P$5:W$120,8,0),"")</f>
        <v/>
      </c>
      <c r="AF667" s="49" t="str">
        <f t="shared" si="115"/>
        <v/>
      </c>
      <c r="AG667" t="str">
        <f t="shared" si="113"/>
        <v/>
      </c>
      <c r="AH667" s="85"/>
      <c r="AI667" s="49" t="str">
        <f t="shared" si="116"/>
        <v/>
      </c>
      <c r="AJ667" t="str">
        <f t="shared" si="114"/>
        <v/>
      </c>
      <c r="AK667" s="97">
        <f t="shared" ref="AK667:AK730" si="119">AH667</f>
        <v>0</v>
      </c>
      <c r="AM667" s="98">
        <f t="shared" si="112"/>
        <v>4703451</v>
      </c>
      <c r="AO667" s="100" t="str">
        <f t="shared" si="117"/>
        <v/>
      </c>
      <c r="AP667" s="100" t="str">
        <f>IF(AO667=1,COUNTIF($AO$6:AO667,"=1"),"")</f>
        <v/>
      </c>
      <c r="AQ667" s="101" t="str">
        <f t="shared" si="118"/>
        <v/>
      </c>
    </row>
    <row r="668" spans="27:43" x14ac:dyDescent="0.2">
      <c r="AA668" s="49">
        <v>663</v>
      </c>
      <c r="AC668" s="49"/>
      <c r="AD668" t="str">
        <f>IF(AC668&lt;&gt;"",VLOOKUP(AC668,$P$5:W$120,8,0),"")</f>
        <v/>
      </c>
      <c r="AF668" s="49" t="str">
        <f t="shared" si="115"/>
        <v/>
      </c>
      <c r="AG668" t="str">
        <f t="shared" si="113"/>
        <v/>
      </c>
      <c r="AH668" s="85"/>
      <c r="AI668" s="49" t="str">
        <f t="shared" si="116"/>
        <v/>
      </c>
      <c r="AJ668" t="str">
        <f t="shared" si="114"/>
        <v/>
      </c>
      <c r="AK668" s="97">
        <f t="shared" si="119"/>
        <v>0</v>
      </c>
      <c r="AM668" s="98">
        <f t="shared" si="112"/>
        <v>4703451</v>
      </c>
      <c r="AO668" s="100" t="str">
        <f t="shared" si="117"/>
        <v/>
      </c>
      <c r="AP668" s="100" t="str">
        <f>IF(AO668=1,COUNTIF($AO$6:AO668,"=1"),"")</f>
        <v/>
      </c>
      <c r="AQ668" s="101" t="str">
        <f t="shared" si="118"/>
        <v/>
      </c>
    </row>
    <row r="669" spans="27:43" x14ac:dyDescent="0.2">
      <c r="AA669" s="49">
        <v>664</v>
      </c>
      <c r="AC669" s="49"/>
      <c r="AD669" t="str">
        <f>IF(AC669&lt;&gt;"",VLOOKUP(AC669,$P$5:W$120,8,0),"")</f>
        <v/>
      </c>
      <c r="AF669" s="49" t="str">
        <f t="shared" si="115"/>
        <v/>
      </c>
      <c r="AG669" t="str">
        <f t="shared" si="113"/>
        <v/>
      </c>
      <c r="AH669" s="85"/>
      <c r="AI669" s="49" t="str">
        <f t="shared" si="116"/>
        <v/>
      </c>
      <c r="AJ669" t="str">
        <f t="shared" si="114"/>
        <v/>
      </c>
      <c r="AK669" s="97">
        <f t="shared" si="119"/>
        <v>0</v>
      </c>
      <c r="AM669" s="98">
        <f t="shared" si="112"/>
        <v>4703451</v>
      </c>
      <c r="AO669" s="100" t="str">
        <f t="shared" si="117"/>
        <v/>
      </c>
      <c r="AP669" s="100" t="str">
        <f>IF(AO669=1,COUNTIF($AO$6:AO669,"=1"),"")</f>
        <v/>
      </c>
      <c r="AQ669" s="101" t="str">
        <f t="shared" si="118"/>
        <v/>
      </c>
    </row>
    <row r="670" spans="27:43" x14ac:dyDescent="0.2">
      <c r="AA670" s="49">
        <v>665</v>
      </c>
      <c r="AC670" s="49"/>
      <c r="AD670" t="str">
        <f>IF(AC670&lt;&gt;"",VLOOKUP(AC670,$P$5:W$120,8,0),"")</f>
        <v/>
      </c>
      <c r="AF670" s="49" t="str">
        <f t="shared" si="115"/>
        <v/>
      </c>
      <c r="AG670" t="str">
        <f t="shared" si="113"/>
        <v/>
      </c>
      <c r="AH670" s="85"/>
      <c r="AI670" s="49" t="str">
        <f t="shared" si="116"/>
        <v/>
      </c>
      <c r="AJ670" t="str">
        <f t="shared" si="114"/>
        <v/>
      </c>
      <c r="AK670" s="97">
        <f t="shared" si="119"/>
        <v>0</v>
      </c>
      <c r="AM670" s="98">
        <f t="shared" si="112"/>
        <v>4703451</v>
      </c>
      <c r="AO670" s="100" t="str">
        <f t="shared" si="117"/>
        <v/>
      </c>
      <c r="AP670" s="100" t="str">
        <f>IF(AO670=1,COUNTIF($AO$6:AO670,"=1"),"")</f>
        <v/>
      </c>
      <c r="AQ670" s="101" t="str">
        <f t="shared" si="118"/>
        <v/>
      </c>
    </row>
    <row r="671" spans="27:43" x14ac:dyDescent="0.2">
      <c r="AA671" s="49">
        <v>666</v>
      </c>
      <c r="AC671" s="49"/>
      <c r="AD671" t="str">
        <f>IF(AC671&lt;&gt;"",VLOOKUP(AC671,$P$5:W$120,8,0),"")</f>
        <v/>
      </c>
      <c r="AF671" s="49" t="str">
        <f t="shared" si="115"/>
        <v/>
      </c>
      <c r="AG671" t="str">
        <f t="shared" si="113"/>
        <v/>
      </c>
      <c r="AH671" s="85"/>
      <c r="AI671" s="49" t="str">
        <f t="shared" si="116"/>
        <v/>
      </c>
      <c r="AJ671" t="str">
        <f t="shared" si="114"/>
        <v/>
      </c>
      <c r="AK671" s="97">
        <f t="shared" si="119"/>
        <v>0</v>
      </c>
      <c r="AM671" s="98">
        <f t="shared" si="112"/>
        <v>4703451</v>
      </c>
      <c r="AO671" s="100" t="str">
        <f t="shared" si="117"/>
        <v/>
      </c>
      <c r="AP671" s="100" t="str">
        <f>IF(AO671=1,COUNTIF($AO$6:AO671,"=1"),"")</f>
        <v/>
      </c>
      <c r="AQ671" s="101" t="str">
        <f t="shared" si="118"/>
        <v/>
      </c>
    </row>
    <row r="672" spans="27:43" x14ac:dyDescent="0.2">
      <c r="AA672" s="49">
        <v>667</v>
      </c>
      <c r="AC672" s="49"/>
      <c r="AD672" t="str">
        <f>IF(AC672&lt;&gt;"",VLOOKUP(AC672,$P$5:W$120,8,0),"")</f>
        <v/>
      </c>
      <c r="AF672" s="49" t="str">
        <f t="shared" si="115"/>
        <v/>
      </c>
      <c r="AG672" t="str">
        <f t="shared" si="113"/>
        <v/>
      </c>
      <c r="AH672" s="85"/>
      <c r="AI672" s="49" t="str">
        <f t="shared" si="116"/>
        <v/>
      </c>
      <c r="AJ672" t="str">
        <f t="shared" si="114"/>
        <v/>
      </c>
      <c r="AK672" s="97">
        <f t="shared" si="119"/>
        <v>0</v>
      </c>
      <c r="AM672" s="98">
        <f t="shared" si="112"/>
        <v>4703451</v>
      </c>
      <c r="AO672" s="100" t="str">
        <f t="shared" si="117"/>
        <v/>
      </c>
      <c r="AP672" s="100" t="str">
        <f>IF(AO672=1,COUNTIF($AO$6:AO672,"=1"),"")</f>
        <v/>
      </c>
      <c r="AQ672" s="101" t="str">
        <f t="shared" si="118"/>
        <v/>
      </c>
    </row>
    <row r="673" spans="27:43" x14ac:dyDescent="0.2">
      <c r="AA673" s="49">
        <v>668</v>
      </c>
      <c r="AC673" s="49"/>
      <c r="AD673" t="str">
        <f>IF(AC673&lt;&gt;"",VLOOKUP(AC673,$P$5:W$120,8,0),"")</f>
        <v/>
      </c>
      <c r="AF673" s="49" t="str">
        <f t="shared" si="115"/>
        <v/>
      </c>
      <c r="AG673" t="str">
        <f t="shared" si="113"/>
        <v/>
      </c>
      <c r="AH673" s="85"/>
      <c r="AI673" s="49" t="str">
        <f t="shared" si="116"/>
        <v/>
      </c>
      <c r="AJ673" t="str">
        <f t="shared" si="114"/>
        <v/>
      </c>
      <c r="AK673" s="97">
        <f t="shared" si="119"/>
        <v>0</v>
      </c>
      <c r="AM673" s="98">
        <f t="shared" si="112"/>
        <v>4703451</v>
      </c>
      <c r="AO673" s="100" t="str">
        <f t="shared" si="117"/>
        <v/>
      </c>
      <c r="AP673" s="100" t="str">
        <f>IF(AO673=1,COUNTIF($AO$6:AO673,"=1"),"")</f>
        <v/>
      </c>
      <c r="AQ673" s="101" t="str">
        <f t="shared" si="118"/>
        <v/>
      </c>
    </row>
    <row r="674" spans="27:43" x14ac:dyDescent="0.2">
      <c r="AA674" s="49">
        <v>669</v>
      </c>
      <c r="AC674" s="49"/>
      <c r="AD674" t="str">
        <f>IF(AC674&lt;&gt;"",VLOOKUP(AC674,$P$5:W$120,8,0),"")</f>
        <v/>
      </c>
      <c r="AF674" s="49" t="str">
        <f t="shared" si="115"/>
        <v/>
      </c>
      <c r="AG674" t="str">
        <f t="shared" si="113"/>
        <v/>
      </c>
      <c r="AH674" s="85"/>
      <c r="AI674" s="49" t="str">
        <f t="shared" si="116"/>
        <v/>
      </c>
      <c r="AJ674" t="str">
        <f t="shared" si="114"/>
        <v/>
      </c>
      <c r="AK674" s="97">
        <f t="shared" si="119"/>
        <v>0</v>
      </c>
      <c r="AM674" s="98">
        <f t="shared" si="112"/>
        <v>4703451</v>
      </c>
      <c r="AO674" s="100" t="str">
        <f t="shared" si="117"/>
        <v/>
      </c>
      <c r="AP674" s="100" t="str">
        <f>IF(AO674=1,COUNTIF($AO$6:AO674,"=1"),"")</f>
        <v/>
      </c>
      <c r="AQ674" s="101" t="str">
        <f t="shared" si="118"/>
        <v/>
      </c>
    </row>
    <row r="675" spans="27:43" x14ac:dyDescent="0.2">
      <c r="AA675" s="49">
        <v>670</v>
      </c>
      <c r="AC675" s="49"/>
      <c r="AD675" t="str">
        <f>IF(AC675&lt;&gt;"",VLOOKUP(AC675,$P$5:W$120,8,0),"")</f>
        <v/>
      </c>
      <c r="AF675" s="49" t="str">
        <f t="shared" si="115"/>
        <v/>
      </c>
      <c r="AG675" t="str">
        <f t="shared" si="113"/>
        <v/>
      </c>
      <c r="AH675" s="85"/>
      <c r="AI675" s="49" t="str">
        <f t="shared" si="116"/>
        <v/>
      </c>
      <c r="AJ675" t="str">
        <f t="shared" si="114"/>
        <v/>
      </c>
      <c r="AK675" s="97">
        <f t="shared" si="119"/>
        <v>0</v>
      </c>
      <c r="AM675" s="98">
        <f t="shared" si="112"/>
        <v>4703451</v>
      </c>
      <c r="AO675" s="100" t="str">
        <f t="shared" si="117"/>
        <v/>
      </c>
      <c r="AP675" s="100" t="str">
        <f>IF(AO675=1,COUNTIF($AO$6:AO675,"=1"),"")</f>
        <v/>
      </c>
      <c r="AQ675" s="101" t="str">
        <f t="shared" si="118"/>
        <v/>
      </c>
    </row>
    <row r="676" spans="27:43" x14ac:dyDescent="0.2">
      <c r="AA676" s="49">
        <v>671</v>
      </c>
      <c r="AC676" s="49"/>
      <c r="AD676" t="str">
        <f>IF(AC676&lt;&gt;"",VLOOKUP(AC676,$P$5:W$120,8,0),"")</f>
        <v/>
      </c>
      <c r="AF676" s="49" t="str">
        <f t="shared" si="115"/>
        <v/>
      </c>
      <c r="AG676" t="str">
        <f t="shared" si="113"/>
        <v/>
      </c>
      <c r="AH676" s="85"/>
      <c r="AI676" s="49" t="str">
        <f t="shared" si="116"/>
        <v/>
      </c>
      <c r="AJ676" t="str">
        <f t="shared" si="114"/>
        <v/>
      </c>
      <c r="AK676" s="97">
        <f t="shared" si="119"/>
        <v>0</v>
      </c>
      <c r="AM676" s="98">
        <f t="shared" si="112"/>
        <v>4703451</v>
      </c>
      <c r="AO676" s="100" t="str">
        <f t="shared" si="117"/>
        <v/>
      </c>
      <c r="AP676" s="100" t="str">
        <f>IF(AO676=1,COUNTIF($AO$6:AO676,"=1"),"")</f>
        <v/>
      </c>
      <c r="AQ676" s="101" t="str">
        <f t="shared" si="118"/>
        <v/>
      </c>
    </row>
    <row r="677" spans="27:43" x14ac:dyDescent="0.2">
      <c r="AA677" s="49">
        <v>672</v>
      </c>
      <c r="AC677" s="49"/>
      <c r="AD677" t="str">
        <f>IF(AC677&lt;&gt;"",VLOOKUP(AC677,$P$5:W$120,8,0),"")</f>
        <v/>
      </c>
      <c r="AF677" s="49" t="str">
        <f t="shared" si="115"/>
        <v/>
      </c>
      <c r="AG677" t="str">
        <f t="shared" si="113"/>
        <v/>
      </c>
      <c r="AH677" s="85"/>
      <c r="AI677" s="49" t="str">
        <f t="shared" si="116"/>
        <v/>
      </c>
      <c r="AJ677" t="str">
        <f t="shared" si="114"/>
        <v/>
      </c>
      <c r="AK677" s="97">
        <f t="shared" si="119"/>
        <v>0</v>
      </c>
      <c r="AM677" s="98">
        <f t="shared" si="112"/>
        <v>4703451</v>
      </c>
      <c r="AO677" s="100" t="str">
        <f t="shared" si="117"/>
        <v/>
      </c>
      <c r="AP677" s="100" t="str">
        <f>IF(AO677=1,COUNTIF($AO$6:AO677,"=1"),"")</f>
        <v/>
      </c>
      <c r="AQ677" s="101" t="str">
        <f t="shared" si="118"/>
        <v/>
      </c>
    </row>
    <row r="678" spans="27:43" x14ac:dyDescent="0.2">
      <c r="AA678" s="49">
        <v>673</v>
      </c>
      <c r="AC678" s="49"/>
      <c r="AD678" t="str">
        <f>IF(AC678&lt;&gt;"",VLOOKUP(AC678,$P$5:W$120,8,0),"")</f>
        <v/>
      </c>
      <c r="AF678" s="49" t="str">
        <f t="shared" si="115"/>
        <v/>
      </c>
      <c r="AG678" t="str">
        <f t="shared" si="113"/>
        <v/>
      </c>
      <c r="AH678" s="85"/>
      <c r="AI678" s="49" t="str">
        <f t="shared" si="116"/>
        <v/>
      </c>
      <c r="AJ678" t="str">
        <f t="shared" si="114"/>
        <v/>
      </c>
      <c r="AK678" s="97">
        <f t="shared" si="119"/>
        <v>0</v>
      </c>
      <c r="AM678" s="98">
        <f t="shared" si="112"/>
        <v>4703451</v>
      </c>
      <c r="AO678" s="100" t="str">
        <f t="shared" si="117"/>
        <v/>
      </c>
      <c r="AP678" s="100" t="str">
        <f>IF(AO678=1,COUNTIF($AO$6:AO678,"=1"),"")</f>
        <v/>
      </c>
      <c r="AQ678" s="101" t="str">
        <f t="shared" si="118"/>
        <v/>
      </c>
    </row>
    <row r="679" spans="27:43" x14ac:dyDescent="0.2">
      <c r="AA679" s="49">
        <v>674</v>
      </c>
      <c r="AC679" s="49"/>
      <c r="AD679" t="str">
        <f>IF(AC679&lt;&gt;"",VLOOKUP(AC679,$P$5:W$120,8,0),"")</f>
        <v/>
      </c>
      <c r="AF679" s="49" t="str">
        <f t="shared" si="115"/>
        <v/>
      </c>
      <c r="AG679" t="str">
        <f t="shared" si="113"/>
        <v/>
      </c>
      <c r="AH679" s="85"/>
      <c r="AI679" s="49" t="str">
        <f t="shared" si="116"/>
        <v/>
      </c>
      <c r="AJ679" t="str">
        <f t="shared" si="114"/>
        <v/>
      </c>
      <c r="AK679" s="97">
        <f t="shared" si="119"/>
        <v>0</v>
      </c>
      <c r="AM679" s="98">
        <f t="shared" si="112"/>
        <v>4703451</v>
      </c>
      <c r="AO679" s="100" t="str">
        <f t="shared" si="117"/>
        <v/>
      </c>
      <c r="AP679" s="100" t="str">
        <f>IF(AO679=1,COUNTIF($AO$6:AO679,"=1"),"")</f>
        <v/>
      </c>
      <c r="AQ679" s="101" t="str">
        <f t="shared" si="118"/>
        <v/>
      </c>
    </row>
    <row r="680" spans="27:43" x14ac:dyDescent="0.2">
      <c r="AA680" s="49">
        <v>675</v>
      </c>
      <c r="AC680" s="49"/>
      <c r="AD680" t="str">
        <f>IF(AC680&lt;&gt;"",VLOOKUP(AC680,$P$5:W$120,8,0),"")</f>
        <v/>
      </c>
      <c r="AF680" s="49" t="str">
        <f t="shared" si="115"/>
        <v/>
      </c>
      <c r="AG680" t="str">
        <f t="shared" si="113"/>
        <v/>
      </c>
      <c r="AH680" s="85"/>
      <c r="AI680" s="49" t="str">
        <f t="shared" si="116"/>
        <v/>
      </c>
      <c r="AJ680" t="str">
        <f t="shared" si="114"/>
        <v/>
      </c>
      <c r="AK680" s="97">
        <f t="shared" si="119"/>
        <v>0</v>
      </c>
      <c r="AM680" s="98">
        <f t="shared" si="112"/>
        <v>4703451</v>
      </c>
      <c r="AO680" s="100" t="str">
        <f t="shared" si="117"/>
        <v/>
      </c>
      <c r="AP680" s="100" t="str">
        <f>IF(AO680=1,COUNTIF($AO$6:AO680,"=1"),"")</f>
        <v/>
      </c>
      <c r="AQ680" s="101" t="str">
        <f t="shared" si="118"/>
        <v/>
      </c>
    </row>
    <row r="681" spans="27:43" x14ac:dyDescent="0.2">
      <c r="AA681" s="49">
        <v>676</v>
      </c>
      <c r="AC681" s="49"/>
      <c r="AD681" t="str">
        <f>IF(AC681&lt;&gt;"",VLOOKUP(AC681,$P$5:W$120,8,0),"")</f>
        <v/>
      </c>
      <c r="AF681" s="49" t="str">
        <f t="shared" si="115"/>
        <v/>
      </c>
      <c r="AG681" t="str">
        <f t="shared" si="113"/>
        <v/>
      </c>
      <c r="AH681" s="85"/>
      <c r="AI681" s="49" t="str">
        <f t="shared" si="116"/>
        <v/>
      </c>
      <c r="AJ681" t="str">
        <f t="shared" si="114"/>
        <v/>
      </c>
      <c r="AK681" s="97">
        <f t="shared" si="119"/>
        <v>0</v>
      </c>
      <c r="AM681" s="98">
        <f t="shared" si="112"/>
        <v>4703451</v>
      </c>
      <c r="AO681" s="100" t="str">
        <f t="shared" si="117"/>
        <v/>
      </c>
      <c r="AP681" s="100" t="str">
        <f>IF(AO681=1,COUNTIF($AO$6:AO681,"=1"),"")</f>
        <v/>
      </c>
      <c r="AQ681" s="101" t="str">
        <f t="shared" si="118"/>
        <v/>
      </c>
    </row>
    <row r="682" spans="27:43" x14ac:dyDescent="0.2">
      <c r="AA682" s="49">
        <v>677</v>
      </c>
      <c r="AC682" s="49"/>
      <c r="AD682" t="str">
        <f>IF(AC682&lt;&gt;"",VLOOKUP(AC682,$P$5:W$120,8,0),"")</f>
        <v/>
      </c>
      <c r="AF682" s="49" t="str">
        <f t="shared" si="115"/>
        <v/>
      </c>
      <c r="AG682" t="str">
        <f t="shared" si="113"/>
        <v/>
      </c>
      <c r="AH682" s="85"/>
      <c r="AI682" s="49" t="str">
        <f t="shared" si="116"/>
        <v/>
      </c>
      <c r="AJ682" t="str">
        <f t="shared" si="114"/>
        <v/>
      </c>
      <c r="AK682" s="97">
        <f t="shared" si="119"/>
        <v>0</v>
      </c>
      <c r="AM682" s="98">
        <f t="shared" si="112"/>
        <v>4703451</v>
      </c>
      <c r="AO682" s="100" t="str">
        <f t="shared" si="117"/>
        <v/>
      </c>
      <c r="AP682" s="100" t="str">
        <f>IF(AO682=1,COUNTIF($AO$6:AO682,"=1"),"")</f>
        <v/>
      </c>
      <c r="AQ682" s="101" t="str">
        <f t="shared" si="118"/>
        <v/>
      </c>
    </row>
    <row r="683" spans="27:43" x14ac:dyDescent="0.2">
      <c r="AA683" s="49">
        <v>678</v>
      </c>
      <c r="AC683" s="49"/>
      <c r="AD683" t="str">
        <f>IF(AC683&lt;&gt;"",VLOOKUP(AC683,$P$5:W$120,8,0),"")</f>
        <v/>
      </c>
      <c r="AF683" s="49" t="str">
        <f t="shared" si="115"/>
        <v/>
      </c>
      <c r="AG683" t="str">
        <f t="shared" si="113"/>
        <v/>
      </c>
      <c r="AH683" s="85"/>
      <c r="AI683" s="49" t="str">
        <f t="shared" si="116"/>
        <v/>
      </c>
      <c r="AJ683" t="str">
        <f t="shared" si="114"/>
        <v/>
      </c>
      <c r="AK683" s="97">
        <f t="shared" si="119"/>
        <v>0</v>
      </c>
      <c r="AM683" s="98">
        <f t="shared" si="112"/>
        <v>4703451</v>
      </c>
      <c r="AO683" s="100" t="str">
        <f t="shared" si="117"/>
        <v/>
      </c>
      <c r="AP683" s="100" t="str">
        <f>IF(AO683=1,COUNTIF($AO$6:AO683,"=1"),"")</f>
        <v/>
      </c>
      <c r="AQ683" s="101" t="str">
        <f t="shared" si="118"/>
        <v/>
      </c>
    </row>
    <row r="684" spans="27:43" x14ac:dyDescent="0.2">
      <c r="AA684" s="49">
        <v>679</v>
      </c>
      <c r="AC684" s="49"/>
      <c r="AD684" t="str">
        <f>IF(AC684&lt;&gt;"",VLOOKUP(AC684,$P$5:W$120,8,0),"")</f>
        <v/>
      </c>
      <c r="AF684" s="49" t="str">
        <f t="shared" si="115"/>
        <v/>
      </c>
      <c r="AG684" t="str">
        <f t="shared" si="113"/>
        <v/>
      </c>
      <c r="AH684" s="85"/>
      <c r="AI684" s="49" t="str">
        <f t="shared" si="116"/>
        <v/>
      </c>
      <c r="AJ684" t="str">
        <f t="shared" si="114"/>
        <v/>
      </c>
      <c r="AK684" s="97">
        <f t="shared" si="119"/>
        <v>0</v>
      </c>
      <c r="AM684" s="98">
        <f t="shared" si="112"/>
        <v>4703451</v>
      </c>
      <c r="AO684" s="100" t="str">
        <f t="shared" si="117"/>
        <v/>
      </c>
      <c r="AP684" s="100" t="str">
        <f>IF(AO684=1,COUNTIF($AO$6:AO684,"=1"),"")</f>
        <v/>
      </c>
      <c r="AQ684" s="101" t="str">
        <f t="shared" si="118"/>
        <v/>
      </c>
    </row>
    <row r="685" spans="27:43" x14ac:dyDescent="0.2">
      <c r="AA685" s="49">
        <v>680</v>
      </c>
      <c r="AC685" s="49"/>
      <c r="AD685" t="str">
        <f>IF(AC685&lt;&gt;"",VLOOKUP(AC685,$P$5:W$120,8,0),"")</f>
        <v/>
      </c>
      <c r="AF685" s="49" t="str">
        <f t="shared" si="115"/>
        <v/>
      </c>
      <c r="AG685" t="str">
        <f t="shared" si="113"/>
        <v/>
      </c>
      <c r="AH685" s="85"/>
      <c r="AI685" s="49" t="str">
        <f t="shared" si="116"/>
        <v/>
      </c>
      <c r="AJ685" t="str">
        <f t="shared" si="114"/>
        <v/>
      </c>
      <c r="AK685" s="97">
        <f t="shared" si="119"/>
        <v>0</v>
      </c>
      <c r="AM685" s="98">
        <f t="shared" si="112"/>
        <v>4703451</v>
      </c>
      <c r="AO685" s="100" t="str">
        <f t="shared" si="117"/>
        <v/>
      </c>
      <c r="AP685" s="100" t="str">
        <f>IF(AO685=1,COUNTIF($AO$6:AO685,"=1"),"")</f>
        <v/>
      </c>
      <c r="AQ685" s="101" t="str">
        <f t="shared" si="118"/>
        <v/>
      </c>
    </row>
    <row r="686" spans="27:43" x14ac:dyDescent="0.2">
      <c r="AA686" s="49">
        <v>681</v>
      </c>
      <c r="AC686" s="49"/>
      <c r="AD686" t="str">
        <f>IF(AC686&lt;&gt;"",VLOOKUP(AC686,$P$5:W$120,8,0),"")</f>
        <v/>
      </c>
      <c r="AF686" s="49" t="str">
        <f t="shared" si="115"/>
        <v/>
      </c>
      <c r="AG686" t="str">
        <f t="shared" si="113"/>
        <v/>
      </c>
      <c r="AH686" s="85"/>
      <c r="AI686" s="49" t="str">
        <f t="shared" si="116"/>
        <v/>
      </c>
      <c r="AJ686" t="str">
        <f t="shared" si="114"/>
        <v/>
      </c>
      <c r="AK686" s="97">
        <f t="shared" si="119"/>
        <v>0</v>
      </c>
      <c r="AM686" s="98">
        <f t="shared" si="112"/>
        <v>4703451</v>
      </c>
      <c r="AO686" s="100" t="str">
        <f t="shared" si="117"/>
        <v/>
      </c>
      <c r="AP686" s="100" t="str">
        <f>IF(AO686=1,COUNTIF($AO$6:AO686,"=1"),"")</f>
        <v/>
      </c>
      <c r="AQ686" s="101" t="str">
        <f t="shared" si="118"/>
        <v/>
      </c>
    </row>
    <row r="687" spans="27:43" x14ac:dyDescent="0.2">
      <c r="AA687" s="49">
        <v>682</v>
      </c>
      <c r="AC687" s="49"/>
      <c r="AD687" t="str">
        <f>IF(AC687&lt;&gt;"",VLOOKUP(AC687,$P$5:W$120,8,0),"")</f>
        <v/>
      </c>
      <c r="AF687" s="49" t="str">
        <f t="shared" si="115"/>
        <v/>
      </c>
      <c r="AG687" t="str">
        <f t="shared" si="113"/>
        <v/>
      </c>
      <c r="AH687" s="85"/>
      <c r="AI687" s="49" t="str">
        <f t="shared" si="116"/>
        <v/>
      </c>
      <c r="AJ687" t="str">
        <f t="shared" si="114"/>
        <v/>
      </c>
      <c r="AK687" s="97">
        <f t="shared" si="119"/>
        <v>0</v>
      </c>
      <c r="AM687" s="98">
        <f t="shared" si="112"/>
        <v>4703451</v>
      </c>
      <c r="AO687" s="100" t="str">
        <f t="shared" si="117"/>
        <v/>
      </c>
      <c r="AP687" s="100" t="str">
        <f>IF(AO687=1,COUNTIF($AO$6:AO687,"=1"),"")</f>
        <v/>
      </c>
      <c r="AQ687" s="101" t="str">
        <f t="shared" si="118"/>
        <v/>
      </c>
    </row>
    <row r="688" spans="27:43" x14ac:dyDescent="0.2">
      <c r="AA688" s="49">
        <v>683</v>
      </c>
      <c r="AC688" s="49"/>
      <c r="AD688" t="str">
        <f>IF(AC688&lt;&gt;"",VLOOKUP(AC688,$P$5:W$120,8,0),"")</f>
        <v/>
      </c>
      <c r="AF688" s="49" t="str">
        <f t="shared" si="115"/>
        <v/>
      </c>
      <c r="AG688" t="str">
        <f t="shared" si="113"/>
        <v/>
      </c>
      <c r="AH688" s="85"/>
      <c r="AI688" s="49" t="str">
        <f t="shared" si="116"/>
        <v/>
      </c>
      <c r="AJ688" t="str">
        <f t="shared" si="114"/>
        <v/>
      </c>
      <c r="AK688" s="97">
        <f t="shared" si="119"/>
        <v>0</v>
      </c>
      <c r="AM688" s="98">
        <f t="shared" si="112"/>
        <v>4703451</v>
      </c>
      <c r="AO688" s="100" t="str">
        <f t="shared" si="117"/>
        <v/>
      </c>
      <c r="AP688" s="100" t="str">
        <f>IF(AO688=1,COUNTIF($AO$6:AO688,"=1"),"")</f>
        <v/>
      </c>
      <c r="AQ688" s="101" t="str">
        <f t="shared" si="118"/>
        <v/>
      </c>
    </row>
    <row r="689" spans="27:43" x14ac:dyDescent="0.2">
      <c r="AA689" s="49">
        <v>684</v>
      </c>
      <c r="AC689" s="49"/>
      <c r="AD689" t="str">
        <f>IF(AC689&lt;&gt;"",VLOOKUP(AC689,$P$5:W$120,8,0),"")</f>
        <v/>
      </c>
      <c r="AF689" s="49" t="str">
        <f t="shared" si="115"/>
        <v/>
      </c>
      <c r="AG689" t="str">
        <f t="shared" si="113"/>
        <v/>
      </c>
      <c r="AH689" s="85"/>
      <c r="AI689" s="49" t="str">
        <f t="shared" si="116"/>
        <v/>
      </c>
      <c r="AJ689" t="str">
        <f t="shared" si="114"/>
        <v/>
      </c>
      <c r="AK689" s="97">
        <f t="shared" si="119"/>
        <v>0</v>
      </c>
      <c r="AM689" s="98">
        <f t="shared" si="112"/>
        <v>4703451</v>
      </c>
      <c r="AO689" s="100" t="str">
        <f t="shared" si="117"/>
        <v/>
      </c>
      <c r="AP689" s="100" t="str">
        <f>IF(AO689=1,COUNTIF($AO$6:AO689,"=1"),"")</f>
        <v/>
      </c>
      <c r="AQ689" s="101" t="str">
        <f t="shared" si="118"/>
        <v/>
      </c>
    </row>
    <row r="690" spans="27:43" x14ac:dyDescent="0.2">
      <c r="AA690" s="49">
        <v>685</v>
      </c>
      <c r="AC690" s="49"/>
      <c r="AD690" t="str">
        <f>IF(AC690&lt;&gt;"",VLOOKUP(AC690,$P$5:W$120,8,0),"")</f>
        <v/>
      </c>
      <c r="AF690" s="49" t="str">
        <f t="shared" si="115"/>
        <v/>
      </c>
      <c r="AG690" t="str">
        <f t="shared" si="113"/>
        <v/>
      </c>
      <c r="AH690" s="85"/>
      <c r="AI690" s="49" t="str">
        <f t="shared" si="116"/>
        <v/>
      </c>
      <c r="AJ690" t="str">
        <f t="shared" si="114"/>
        <v/>
      </c>
      <c r="AK690" s="97">
        <f t="shared" si="119"/>
        <v>0</v>
      </c>
      <c r="AM690" s="98">
        <f t="shared" si="112"/>
        <v>4703451</v>
      </c>
      <c r="AO690" s="100" t="str">
        <f t="shared" si="117"/>
        <v/>
      </c>
      <c r="AP690" s="100" t="str">
        <f>IF(AO690=1,COUNTIF($AO$6:AO690,"=1"),"")</f>
        <v/>
      </c>
      <c r="AQ690" s="101" t="str">
        <f t="shared" si="118"/>
        <v/>
      </c>
    </row>
    <row r="691" spans="27:43" x14ac:dyDescent="0.2">
      <c r="AA691" s="49">
        <v>686</v>
      </c>
      <c r="AC691" s="49"/>
      <c r="AD691" t="str">
        <f>IF(AC691&lt;&gt;"",VLOOKUP(AC691,$P$5:W$120,8,0),"")</f>
        <v/>
      </c>
      <c r="AF691" s="49" t="str">
        <f t="shared" si="115"/>
        <v/>
      </c>
      <c r="AG691" t="str">
        <f t="shared" si="113"/>
        <v/>
      </c>
      <c r="AH691" s="85"/>
      <c r="AI691" s="49" t="str">
        <f t="shared" si="116"/>
        <v/>
      </c>
      <c r="AJ691" t="str">
        <f t="shared" si="114"/>
        <v/>
      </c>
      <c r="AK691" s="97">
        <f t="shared" si="119"/>
        <v>0</v>
      </c>
      <c r="AM691" s="98">
        <f t="shared" ref="AM691:AM754" si="120">IF(AG691=$AM$3,IF($AM$4="借方残",AH691+AM340,AM340-AH691),IF(AJ691=$AM$3,IF($AM$4="借方残",AM340-AK691,AK691+AM340),AM340))</f>
        <v>4703451</v>
      </c>
      <c r="AO691" s="100" t="str">
        <f t="shared" si="117"/>
        <v/>
      </c>
      <c r="AP691" s="100" t="str">
        <f>IF(AO691=1,COUNTIF($AO$6:AO691,"=1"),"")</f>
        <v/>
      </c>
      <c r="AQ691" s="101" t="str">
        <f t="shared" si="118"/>
        <v/>
      </c>
    </row>
    <row r="692" spans="27:43" x14ac:dyDescent="0.2">
      <c r="AA692" s="49">
        <v>687</v>
      </c>
      <c r="AC692" s="49"/>
      <c r="AD692" t="str">
        <f>IF(AC692&lt;&gt;"",VLOOKUP(AC692,$P$5:W$120,8,0),"")</f>
        <v/>
      </c>
      <c r="AF692" s="49" t="str">
        <f t="shared" si="115"/>
        <v/>
      </c>
      <c r="AG692" t="str">
        <f t="shared" si="113"/>
        <v/>
      </c>
      <c r="AH692" s="85"/>
      <c r="AI692" s="49" t="str">
        <f t="shared" si="116"/>
        <v/>
      </c>
      <c r="AJ692" t="str">
        <f t="shared" si="114"/>
        <v/>
      </c>
      <c r="AK692" s="97">
        <f t="shared" si="119"/>
        <v>0</v>
      </c>
      <c r="AM692" s="98">
        <f t="shared" si="120"/>
        <v>4703451</v>
      </c>
      <c r="AO692" s="100" t="str">
        <f t="shared" si="117"/>
        <v/>
      </c>
      <c r="AP692" s="100" t="str">
        <f>IF(AO692=1,COUNTIF($AO$6:AO692,"=1"),"")</f>
        <v/>
      </c>
      <c r="AQ692" s="101" t="str">
        <f t="shared" si="118"/>
        <v/>
      </c>
    </row>
    <row r="693" spans="27:43" x14ac:dyDescent="0.2">
      <c r="AA693" s="49">
        <v>688</v>
      </c>
      <c r="AC693" s="49"/>
      <c r="AD693" t="str">
        <f>IF(AC693&lt;&gt;"",VLOOKUP(AC693,$P$5:W$120,8,0),"")</f>
        <v/>
      </c>
      <c r="AF693" s="49" t="str">
        <f t="shared" si="115"/>
        <v/>
      </c>
      <c r="AG693" t="str">
        <f t="shared" si="113"/>
        <v/>
      </c>
      <c r="AH693" s="85"/>
      <c r="AI693" s="49" t="str">
        <f t="shared" si="116"/>
        <v/>
      </c>
      <c r="AJ693" t="str">
        <f t="shared" si="114"/>
        <v/>
      </c>
      <c r="AK693" s="97">
        <f t="shared" si="119"/>
        <v>0</v>
      </c>
      <c r="AM693" s="98">
        <f t="shared" si="120"/>
        <v>4703451</v>
      </c>
      <c r="AO693" s="100" t="str">
        <f t="shared" si="117"/>
        <v/>
      </c>
      <c r="AP693" s="100" t="str">
        <f>IF(AO693=1,COUNTIF($AO$6:AO693,"=1"),"")</f>
        <v/>
      </c>
      <c r="AQ693" s="101" t="str">
        <f t="shared" si="118"/>
        <v/>
      </c>
    </row>
    <row r="694" spans="27:43" x14ac:dyDescent="0.2">
      <c r="AA694" s="49">
        <v>689</v>
      </c>
      <c r="AC694" s="49"/>
      <c r="AD694" t="str">
        <f>IF(AC694&lt;&gt;"",VLOOKUP(AC694,$P$5:W$120,8,0),"")</f>
        <v/>
      </c>
      <c r="AF694" s="49" t="str">
        <f t="shared" si="115"/>
        <v/>
      </c>
      <c r="AG694" t="str">
        <f t="shared" si="113"/>
        <v/>
      </c>
      <c r="AH694" s="85"/>
      <c r="AI694" s="49" t="str">
        <f t="shared" si="116"/>
        <v/>
      </c>
      <c r="AJ694" t="str">
        <f t="shared" si="114"/>
        <v/>
      </c>
      <c r="AK694" s="97">
        <f t="shared" si="119"/>
        <v>0</v>
      </c>
      <c r="AM694" s="98">
        <f t="shared" si="120"/>
        <v>4703451</v>
      </c>
      <c r="AO694" s="100" t="str">
        <f t="shared" si="117"/>
        <v/>
      </c>
      <c r="AP694" s="100" t="str">
        <f>IF(AO694=1,COUNTIF($AO$6:AO694,"=1"),"")</f>
        <v/>
      </c>
      <c r="AQ694" s="101" t="str">
        <f t="shared" si="118"/>
        <v/>
      </c>
    </row>
    <row r="695" spans="27:43" x14ac:dyDescent="0.2">
      <c r="AA695" s="49">
        <v>690</v>
      </c>
      <c r="AC695" s="49"/>
      <c r="AD695" t="str">
        <f>IF(AC695&lt;&gt;"",VLOOKUP(AC695,$P$5:W$120,8,0),"")</f>
        <v/>
      </c>
      <c r="AF695" s="49" t="str">
        <f t="shared" si="115"/>
        <v/>
      </c>
      <c r="AG695" t="str">
        <f t="shared" si="113"/>
        <v/>
      </c>
      <c r="AH695" s="85"/>
      <c r="AI695" s="49" t="str">
        <f t="shared" si="116"/>
        <v/>
      </c>
      <c r="AJ695" t="str">
        <f t="shared" si="114"/>
        <v/>
      </c>
      <c r="AK695" s="97">
        <f t="shared" si="119"/>
        <v>0</v>
      </c>
      <c r="AM695" s="98">
        <f t="shared" si="120"/>
        <v>4703451</v>
      </c>
      <c r="AO695" s="100" t="str">
        <f t="shared" si="117"/>
        <v/>
      </c>
      <c r="AP695" s="100" t="str">
        <f>IF(AO695=1,COUNTIF($AO$6:AO695,"=1"),"")</f>
        <v/>
      </c>
      <c r="AQ695" s="101" t="str">
        <f t="shared" si="118"/>
        <v/>
      </c>
    </row>
    <row r="696" spans="27:43" x14ac:dyDescent="0.2">
      <c r="AA696" s="49">
        <v>691</v>
      </c>
      <c r="AC696" s="49"/>
      <c r="AD696" t="str">
        <f>IF(AC696&lt;&gt;"",VLOOKUP(AC696,$P$5:W$120,8,0),"")</f>
        <v/>
      </c>
      <c r="AF696" s="49" t="str">
        <f t="shared" si="115"/>
        <v/>
      </c>
      <c r="AG696" t="str">
        <f t="shared" si="113"/>
        <v/>
      </c>
      <c r="AH696" s="85"/>
      <c r="AI696" s="49" t="str">
        <f t="shared" si="116"/>
        <v/>
      </c>
      <c r="AJ696" t="str">
        <f t="shared" si="114"/>
        <v/>
      </c>
      <c r="AK696" s="97">
        <f t="shared" si="119"/>
        <v>0</v>
      </c>
      <c r="AM696" s="98">
        <f t="shared" si="120"/>
        <v>4703451</v>
      </c>
      <c r="AO696" s="100" t="str">
        <f t="shared" si="117"/>
        <v/>
      </c>
      <c r="AP696" s="100" t="str">
        <f>IF(AO696=1,COUNTIF($AO$6:AO696,"=1"),"")</f>
        <v/>
      </c>
      <c r="AQ696" s="101" t="str">
        <f t="shared" si="118"/>
        <v/>
      </c>
    </row>
    <row r="697" spans="27:43" x14ac:dyDescent="0.2">
      <c r="AA697" s="49">
        <v>692</v>
      </c>
      <c r="AC697" s="49"/>
      <c r="AD697" t="str">
        <f>IF(AC697&lt;&gt;"",VLOOKUP(AC697,$P$5:W$120,8,0),"")</f>
        <v/>
      </c>
      <c r="AF697" s="49" t="str">
        <f t="shared" si="115"/>
        <v/>
      </c>
      <c r="AG697" t="str">
        <f t="shared" si="113"/>
        <v/>
      </c>
      <c r="AH697" s="85"/>
      <c r="AI697" s="49" t="str">
        <f t="shared" si="116"/>
        <v/>
      </c>
      <c r="AJ697" t="str">
        <f t="shared" si="114"/>
        <v/>
      </c>
      <c r="AK697" s="97">
        <f t="shared" si="119"/>
        <v>0</v>
      </c>
      <c r="AM697" s="98">
        <f t="shared" si="120"/>
        <v>4703451</v>
      </c>
      <c r="AO697" s="100" t="str">
        <f t="shared" si="117"/>
        <v/>
      </c>
      <c r="AP697" s="100" t="str">
        <f>IF(AO697=1,COUNTIF($AO$6:AO697,"=1"),"")</f>
        <v/>
      </c>
      <c r="AQ697" s="101" t="str">
        <f t="shared" si="118"/>
        <v/>
      </c>
    </row>
    <row r="698" spans="27:43" x14ac:dyDescent="0.2">
      <c r="AA698" s="49">
        <v>693</v>
      </c>
      <c r="AC698" s="49"/>
      <c r="AD698" t="str">
        <f>IF(AC698&lt;&gt;"",VLOOKUP(AC698,$P$5:W$120,8,0),"")</f>
        <v/>
      </c>
      <c r="AF698" s="49" t="str">
        <f t="shared" si="115"/>
        <v/>
      </c>
      <c r="AG698" t="str">
        <f t="shared" si="113"/>
        <v/>
      </c>
      <c r="AH698" s="85"/>
      <c r="AI698" s="49" t="str">
        <f t="shared" si="116"/>
        <v/>
      </c>
      <c r="AJ698" t="str">
        <f t="shared" si="114"/>
        <v/>
      </c>
      <c r="AK698" s="97">
        <f t="shared" si="119"/>
        <v>0</v>
      </c>
      <c r="AM698" s="98">
        <f t="shared" si="120"/>
        <v>4703451</v>
      </c>
      <c r="AO698" s="100" t="str">
        <f t="shared" si="117"/>
        <v/>
      </c>
      <c r="AP698" s="100" t="str">
        <f>IF(AO698=1,COUNTIF($AO$6:AO698,"=1"),"")</f>
        <v/>
      </c>
      <c r="AQ698" s="101" t="str">
        <f t="shared" si="118"/>
        <v/>
      </c>
    </row>
    <row r="699" spans="27:43" x14ac:dyDescent="0.2">
      <c r="AA699" s="49">
        <v>694</v>
      </c>
      <c r="AC699" s="49"/>
      <c r="AD699" t="str">
        <f>IF(AC699&lt;&gt;"",VLOOKUP(AC699,$P$5:W$120,8,0),"")</f>
        <v/>
      </c>
      <c r="AF699" s="49" t="str">
        <f t="shared" si="115"/>
        <v/>
      </c>
      <c r="AG699" t="str">
        <f t="shared" si="113"/>
        <v/>
      </c>
      <c r="AH699" s="85"/>
      <c r="AI699" s="49" t="str">
        <f t="shared" si="116"/>
        <v/>
      </c>
      <c r="AJ699" t="str">
        <f t="shared" si="114"/>
        <v/>
      </c>
      <c r="AK699" s="97">
        <f t="shared" si="119"/>
        <v>0</v>
      </c>
      <c r="AM699" s="98">
        <f t="shared" si="120"/>
        <v>4703451</v>
      </c>
      <c r="AO699" s="100" t="str">
        <f t="shared" si="117"/>
        <v/>
      </c>
      <c r="AP699" s="100" t="str">
        <f>IF(AO699=1,COUNTIF($AO$6:AO699,"=1"),"")</f>
        <v/>
      </c>
      <c r="AQ699" s="101" t="str">
        <f t="shared" si="118"/>
        <v/>
      </c>
    </row>
    <row r="700" spans="27:43" x14ac:dyDescent="0.2">
      <c r="AA700" s="49">
        <v>695</v>
      </c>
      <c r="AC700" s="49"/>
      <c r="AD700" t="str">
        <f>IF(AC700&lt;&gt;"",VLOOKUP(AC700,$P$5:W$120,8,0),"")</f>
        <v/>
      </c>
      <c r="AF700" s="49" t="str">
        <f t="shared" si="115"/>
        <v/>
      </c>
      <c r="AG700" t="str">
        <f t="shared" si="113"/>
        <v/>
      </c>
      <c r="AH700" s="85"/>
      <c r="AI700" s="49" t="str">
        <f t="shared" si="116"/>
        <v/>
      </c>
      <c r="AJ700" t="str">
        <f t="shared" si="114"/>
        <v/>
      </c>
      <c r="AK700" s="97">
        <f t="shared" si="119"/>
        <v>0</v>
      </c>
      <c r="AM700" s="98">
        <f t="shared" si="120"/>
        <v>4703451</v>
      </c>
      <c r="AO700" s="100" t="str">
        <f t="shared" si="117"/>
        <v/>
      </c>
      <c r="AP700" s="100" t="str">
        <f>IF(AO700=1,COUNTIF($AO$6:AO700,"=1"),"")</f>
        <v/>
      </c>
      <c r="AQ700" s="101" t="str">
        <f t="shared" si="118"/>
        <v/>
      </c>
    </row>
    <row r="701" spans="27:43" x14ac:dyDescent="0.2">
      <c r="AA701" s="49">
        <v>696</v>
      </c>
      <c r="AC701" s="49"/>
      <c r="AD701" t="str">
        <f>IF(AC701&lt;&gt;"",VLOOKUP(AC701,$P$5:W$120,8,0),"")</f>
        <v/>
      </c>
      <c r="AF701" s="49" t="str">
        <f t="shared" si="115"/>
        <v/>
      </c>
      <c r="AG701" t="str">
        <f t="shared" si="113"/>
        <v/>
      </c>
      <c r="AH701" s="85"/>
      <c r="AI701" s="49" t="str">
        <f t="shared" si="116"/>
        <v/>
      </c>
      <c r="AJ701" t="str">
        <f t="shared" si="114"/>
        <v/>
      </c>
      <c r="AK701" s="97">
        <f t="shared" si="119"/>
        <v>0</v>
      </c>
      <c r="AM701" s="98">
        <f t="shared" si="120"/>
        <v>4703451</v>
      </c>
      <c r="AO701" s="100" t="str">
        <f t="shared" si="117"/>
        <v/>
      </c>
      <c r="AP701" s="100" t="str">
        <f>IF(AO701=1,COUNTIF($AO$6:AO701,"=1"),"")</f>
        <v/>
      </c>
      <c r="AQ701" s="101" t="str">
        <f t="shared" si="118"/>
        <v/>
      </c>
    </row>
    <row r="702" spans="27:43" x14ac:dyDescent="0.2">
      <c r="AA702" s="49">
        <v>697</v>
      </c>
      <c r="AC702" s="49"/>
      <c r="AD702" t="str">
        <f>IF(AC702&lt;&gt;"",VLOOKUP(AC702,$P$5:W$120,8,0),"")</f>
        <v/>
      </c>
      <c r="AF702" s="49" t="str">
        <f t="shared" si="115"/>
        <v/>
      </c>
      <c r="AG702" t="str">
        <f t="shared" si="113"/>
        <v/>
      </c>
      <c r="AH702" s="85"/>
      <c r="AI702" s="49" t="str">
        <f t="shared" si="116"/>
        <v/>
      </c>
      <c r="AJ702" t="str">
        <f t="shared" si="114"/>
        <v/>
      </c>
      <c r="AK702" s="97">
        <f t="shared" si="119"/>
        <v>0</v>
      </c>
      <c r="AM702" s="98">
        <f t="shared" si="120"/>
        <v>4703451</v>
      </c>
      <c r="AO702" s="100" t="str">
        <f t="shared" si="117"/>
        <v/>
      </c>
      <c r="AP702" s="100" t="str">
        <f>IF(AO702=1,COUNTIF($AO$6:AO702,"=1"),"")</f>
        <v/>
      </c>
      <c r="AQ702" s="101" t="str">
        <f t="shared" si="118"/>
        <v/>
      </c>
    </row>
    <row r="703" spans="27:43" x14ac:dyDescent="0.2">
      <c r="AA703" s="49">
        <v>698</v>
      </c>
      <c r="AC703" s="49"/>
      <c r="AD703" t="str">
        <f>IF(AC703&lt;&gt;"",VLOOKUP(AC703,$P$5:W$120,8,0),"")</f>
        <v/>
      </c>
      <c r="AF703" s="49" t="str">
        <f t="shared" si="115"/>
        <v/>
      </c>
      <c r="AG703" t="str">
        <f t="shared" si="113"/>
        <v/>
      </c>
      <c r="AH703" s="85"/>
      <c r="AI703" s="49" t="str">
        <f t="shared" si="116"/>
        <v/>
      </c>
      <c r="AJ703" t="str">
        <f t="shared" si="114"/>
        <v/>
      </c>
      <c r="AK703" s="97">
        <f t="shared" si="119"/>
        <v>0</v>
      </c>
      <c r="AM703" s="98">
        <f t="shared" si="120"/>
        <v>4703451</v>
      </c>
      <c r="AO703" s="100" t="str">
        <f t="shared" si="117"/>
        <v/>
      </c>
      <c r="AP703" s="100" t="str">
        <f>IF(AO703=1,COUNTIF($AO$6:AO703,"=1"),"")</f>
        <v/>
      </c>
      <c r="AQ703" s="101" t="str">
        <f t="shared" si="118"/>
        <v/>
      </c>
    </row>
    <row r="704" spans="27:43" x14ac:dyDescent="0.2">
      <c r="AA704" s="49">
        <v>699</v>
      </c>
      <c r="AC704" s="49"/>
      <c r="AD704" t="str">
        <f>IF(AC704&lt;&gt;"",VLOOKUP(AC704,$P$5:W$120,8,0),"")</f>
        <v/>
      </c>
      <c r="AF704" s="49" t="str">
        <f t="shared" si="115"/>
        <v/>
      </c>
      <c r="AG704" t="str">
        <f t="shared" si="113"/>
        <v/>
      </c>
      <c r="AH704" s="85"/>
      <c r="AI704" s="49" t="str">
        <f t="shared" si="116"/>
        <v/>
      </c>
      <c r="AJ704" t="str">
        <f t="shared" si="114"/>
        <v/>
      </c>
      <c r="AK704" s="97">
        <f t="shared" si="119"/>
        <v>0</v>
      </c>
      <c r="AM704" s="98">
        <f t="shared" si="120"/>
        <v>4703451</v>
      </c>
      <c r="AO704" s="100" t="str">
        <f t="shared" si="117"/>
        <v/>
      </c>
      <c r="AP704" s="100" t="str">
        <f>IF(AO704=1,COUNTIF($AO$6:AO704,"=1"),"")</f>
        <v/>
      </c>
      <c r="AQ704" s="101" t="str">
        <f t="shared" si="118"/>
        <v/>
      </c>
    </row>
    <row r="705" spans="27:43" x14ac:dyDescent="0.2">
      <c r="AA705" s="49">
        <v>700</v>
      </c>
      <c r="AC705" s="49"/>
      <c r="AD705" t="str">
        <f>IF(AC705&lt;&gt;"",VLOOKUP(AC705,$P$5:W$120,8,0),"")</f>
        <v/>
      </c>
      <c r="AF705" s="49" t="str">
        <f t="shared" si="115"/>
        <v/>
      </c>
      <c r="AG705" t="str">
        <f t="shared" si="113"/>
        <v/>
      </c>
      <c r="AH705" s="85"/>
      <c r="AI705" s="49" t="str">
        <f t="shared" si="116"/>
        <v/>
      </c>
      <c r="AJ705" t="str">
        <f t="shared" si="114"/>
        <v/>
      </c>
      <c r="AK705" s="97">
        <f t="shared" si="119"/>
        <v>0</v>
      </c>
      <c r="AM705" s="98">
        <f t="shared" si="120"/>
        <v>4703451</v>
      </c>
      <c r="AO705" s="100" t="str">
        <f t="shared" si="117"/>
        <v/>
      </c>
      <c r="AP705" s="100" t="str">
        <f>IF(AO705=1,COUNTIF($AO$6:AO705,"=1"),"")</f>
        <v/>
      </c>
      <c r="AQ705" s="101" t="str">
        <f t="shared" si="118"/>
        <v/>
      </c>
    </row>
    <row r="706" spans="27:43" x14ac:dyDescent="0.2">
      <c r="AA706" s="49">
        <v>701</v>
      </c>
      <c r="AC706" s="49"/>
      <c r="AD706" t="str">
        <f>IF(AC706&lt;&gt;"",VLOOKUP(AC706,$P$5:W$120,8,0),"")</f>
        <v/>
      </c>
      <c r="AF706" s="49" t="str">
        <f t="shared" si="115"/>
        <v/>
      </c>
      <c r="AG706" t="str">
        <f t="shared" si="113"/>
        <v/>
      </c>
      <c r="AH706" s="85"/>
      <c r="AI706" s="49" t="str">
        <f t="shared" si="116"/>
        <v/>
      </c>
      <c r="AJ706" t="str">
        <f t="shared" si="114"/>
        <v/>
      </c>
      <c r="AK706" s="97">
        <f t="shared" si="119"/>
        <v>0</v>
      </c>
      <c r="AM706" s="98">
        <f t="shared" si="120"/>
        <v>4703451</v>
      </c>
      <c r="AO706" s="100" t="str">
        <f t="shared" si="117"/>
        <v/>
      </c>
      <c r="AP706" s="100" t="str">
        <f>IF(AO706=1,COUNTIF($AO$6:AO706,"=1"),"")</f>
        <v/>
      </c>
      <c r="AQ706" s="101" t="str">
        <f t="shared" si="118"/>
        <v/>
      </c>
    </row>
    <row r="707" spans="27:43" x14ac:dyDescent="0.2">
      <c r="AA707" s="49">
        <v>702</v>
      </c>
      <c r="AC707" s="49"/>
      <c r="AD707" t="str">
        <f>IF(AC707&lt;&gt;"",VLOOKUP(AC707,$P$5:W$120,8,0),"")</f>
        <v/>
      </c>
      <c r="AF707" s="49" t="str">
        <f t="shared" si="115"/>
        <v/>
      </c>
      <c r="AG707" t="str">
        <f t="shared" si="113"/>
        <v/>
      </c>
      <c r="AH707" s="85"/>
      <c r="AI707" s="49" t="str">
        <f t="shared" si="116"/>
        <v/>
      </c>
      <c r="AJ707" t="str">
        <f t="shared" si="114"/>
        <v/>
      </c>
      <c r="AK707" s="97">
        <f t="shared" si="119"/>
        <v>0</v>
      </c>
      <c r="AM707" s="98">
        <f t="shared" si="120"/>
        <v>4703451</v>
      </c>
      <c r="AO707" s="100" t="str">
        <f t="shared" si="117"/>
        <v/>
      </c>
      <c r="AP707" s="100" t="str">
        <f>IF(AO707=1,COUNTIF($AO$6:AO707,"=1"),"")</f>
        <v/>
      </c>
      <c r="AQ707" s="101" t="str">
        <f t="shared" si="118"/>
        <v/>
      </c>
    </row>
    <row r="708" spans="27:43" x14ac:dyDescent="0.2">
      <c r="AA708" s="49">
        <v>703</v>
      </c>
      <c r="AC708" s="49"/>
      <c r="AD708" t="str">
        <f>IF(AC708&lt;&gt;"",VLOOKUP(AC708,$P$5:W$120,8,0),"")</f>
        <v/>
      </c>
      <c r="AF708" s="49" t="str">
        <f t="shared" si="115"/>
        <v/>
      </c>
      <c r="AG708" t="str">
        <f t="shared" si="113"/>
        <v/>
      </c>
      <c r="AH708" s="85"/>
      <c r="AI708" s="49" t="str">
        <f t="shared" si="116"/>
        <v/>
      </c>
      <c r="AJ708" t="str">
        <f t="shared" si="114"/>
        <v/>
      </c>
      <c r="AK708" s="97">
        <f t="shared" si="119"/>
        <v>0</v>
      </c>
      <c r="AM708" s="98">
        <f t="shared" si="120"/>
        <v>4703451</v>
      </c>
      <c r="AO708" s="100" t="str">
        <f t="shared" si="117"/>
        <v/>
      </c>
      <c r="AP708" s="100" t="str">
        <f>IF(AO708=1,COUNTIF($AO$6:AO708,"=1"),"")</f>
        <v/>
      </c>
      <c r="AQ708" s="101" t="str">
        <f t="shared" si="118"/>
        <v/>
      </c>
    </row>
    <row r="709" spans="27:43" x14ac:dyDescent="0.2">
      <c r="AA709" s="49">
        <v>704</v>
      </c>
      <c r="AC709" s="49"/>
      <c r="AD709" t="str">
        <f>IF(AC709&lt;&gt;"",VLOOKUP(AC709,$P$5:W$120,8,0),"")</f>
        <v/>
      </c>
      <c r="AF709" s="49" t="str">
        <f t="shared" si="115"/>
        <v/>
      </c>
      <c r="AG709" t="str">
        <f t="shared" ref="AG709:AG772" si="121">IF(AF709&lt;&gt;"",VLOOKUP(AF709,$B$5:$L$106,11,0),"")</f>
        <v/>
      </c>
      <c r="AH709" s="85"/>
      <c r="AI709" s="49" t="str">
        <f t="shared" si="116"/>
        <v/>
      </c>
      <c r="AJ709" t="str">
        <f t="shared" ref="AJ709:AJ772" si="122">IF(AI709&lt;&gt;"",VLOOKUP(AI709,$B$5:$L$106,11,0),"")</f>
        <v/>
      </c>
      <c r="AK709" s="97">
        <f t="shared" si="119"/>
        <v>0</v>
      </c>
      <c r="AM709" s="98">
        <f t="shared" si="120"/>
        <v>4703451</v>
      </c>
      <c r="AO709" s="100" t="str">
        <f t="shared" si="117"/>
        <v/>
      </c>
      <c r="AP709" s="100" t="str">
        <f>IF(AO709=1,COUNTIF($AO$6:AO709,"=1"),"")</f>
        <v/>
      </c>
      <c r="AQ709" s="101" t="str">
        <f t="shared" si="118"/>
        <v/>
      </c>
    </row>
    <row r="710" spans="27:43" x14ac:dyDescent="0.2">
      <c r="AA710" s="49">
        <v>705</v>
      </c>
      <c r="AC710" s="49"/>
      <c r="AD710" t="str">
        <f>IF(AC710&lt;&gt;"",VLOOKUP(AC710,$P$5:W$120,8,0),"")</f>
        <v/>
      </c>
      <c r="AF710" s="49" t="str">
        <f t="shared" ref="AF710:AF773" si="123">IF(ISERROR(VALUE(MID(AD710,1,3))),"",VALUE(MID(VLOOKUP(VALUE(MID(AD710,1,3)),$P$5:$W$120,4,0),1,3)))</f>
        <v/>
      </c>
      <c r="AG710" t="str">
        <f t="shared" si="121"/>
        <v/>
      </c>
      <c r="AH710" s="85"/>
      <c r="AI710" s="49" t="str">
        <f t="shared" ref="AI710:AI773" si="124">IF(ISERR(VALUE(MID(AD710,1,3))),"",VALUE(MID(VLOOKUP(VALUE(MID(AD710,1,3)),$P$5:$W$120,6,0),1,3)))</f>
        <v/>
      </c>
      <c r="AJ710" t="str">
        <f t="shared" si="122"/>
        <v/>
      </c>
      <c r="AK710" s="97">
        <f t="shared" si="119"/>
        <v>0</v>
      </c>
      <c r="AM710" s="98">
        <f t="shared" si="120"/>
        <v>4703451</v>
      </c>
      <c r="AO710" s="100" t="str">
        <f t="shared" ref="AO710:AO773" si="125">IF($AO$3="","",IF(OR(AG710=$AO$3,AJ710=$AO$3),1,""))</f>
        <v/>
      </c>
      <c r="AP710" s="100" t="str">
        <f>IF(AO710=1,COUNTIF($AO$6:AO710,"=1"),"")</f>
        <v/>
      </c>
      <c r="AQ710" s="101" t="str">
        <f t="shared" ref="AQ710:AQ773" si="126">IF($AO$3="","",IF(AG710=$AO$3,"借",IF(AJ710=$AO$3,"貸","")))</f>
        <v/>
      </c>
    </row>
    <row r="711" spans="27:43" x14ac:dyDescent="0.2">
      <c r="AA711" s="49">
        <v>706</v>
      </c>
      <c r="AC711" s="49"/>
      <c r="AD711" t="str">
        <f>IF(AC711&lt;&gt;"",VLOOKUP(AC711,$P$5:W$120,8,0),"")</f>
        <v/>
      </c>
      <c r="AF711" s="49" t="str">
        <f t="shared" si="123"/>
        <v/>
      </c>
      <c r="AG711" t="str">
        <f t="shared" si="121"/>
        <v/>
      </c>
      <c r="AH711" s="85"/>
      <c r="AI711" s="49" t="str">
        <f t="shared" si="124"/>
        <v/>
      </c>
      <c r="AJ711" t="str">
        <f t="shared" si="122"/>
        <v/>
      </c>
      <c r="AK711" s="97">
        <f t="shared" si="119"/>
        <v>0</v>
      </c>
      <c r="AM711" s="98">
        <f t="shared" si="120"/>
        <v>4703451</v>
      </c>
      <c r="AO711" s="100" t="str">
        <f t="shared" si="125"/>
        <v/>
      </c>
      <c r="AP711" s="100" t="str">
        <f>IF(AO711=1,COUNTIF($AO$6:AO711,"=1"),"")</f>
        <v/>
      </c>
      <c r="AQ711" s="101" t="str">
        <f t="shared" si="126"/>
        <v/>
      </c>
    </row>
    <row r="712" spans="27:43" x14ac:dyDescent="0.2">
      <c r="AA712" s="49">
        <v>707</v>
      </c>
      <c r="AC712" s="49"/>
      <c r="AD712" t="str">
        <f>IF(AC712&lt;&gt;"",VLOOKUP(AC712,$P$5:W$120,8,0),"")</f>
        <v/>
      </c>
      <c r="AF712" s="49" t="str">
        <f t="shared" si="123"/>
        <v/>
      </c>
      <c r="AG712" t="str">
        <f t="shared" si="121"/>
        <v/>
      </c>
      <c r="AH712" s="85"/>
      <c r="AI712" s="49" t="str">
        <f t="shared" si="124"/>
        <v/>
      </c>
      <c r="AJ712" t="str">
        <f t="shared" si="122"/>
        <v/>
      </c>
      <c r="AK712" s="97">
        <f t="shared" si="119"/>
        <v>0</v>
      </c>
      <c r="AM712" s="98">
        <f t="shared" si="120"/>
        <v>4703451</v>
      </c>
      <c r="AO712" s="100" t="str">
        <f t="shared" si="125"/>
        <v/>
      </c>
      <c r="AP712" s="100" t="str">
        <f>IF(AO712=1,COUNTIF($AO$6:AO712,"=1"),"")</f>
        <v/>
      </c>
      <c r="AQ712" s="101" t="str">
        <f t="shared" si="126"/>
        <v/>
      </c>
    </row>
    <row r="713" spans="27:43" x14ac:dyDescent="0.2">
      <c r="AA713" s="49">
        <v>708</v>
      </c>
      <c r="AC713" s="49"/>
      <c r="AD713" t="str">
        <f>IF(AC713&lt;&gt;"",VLOOKUP(AC713,$P$5:W$120,8,0),"")</f>
        <v/>
      </c>
      <c r="AF713" s="49" t="str">
        <f t="shared" si="123"/>
        <v/>
      </c>
      <c r="AG713" t="str">
        <f t="shared" si="121"/>
        <v/>
      </c>
      <c r="AH713" s="85"/>
      <c r="AI713" s="49" t="str">
        <f t="shared" si="124"/>
        <v/>
      </c>
      <c r="AJ713" t="str">
        <f t="shared" si="122"/>
        <v/>
      </c>
      <c r="AK713" s="97">
        <f t="shared" si="119"/>
        <v>0</v>
      </c>
      <c r="AM713" s="98">
        <f t="shared" si="120"/>
        <v>4703451</v>
      </c>
      <c r="AO713" s="100" t="str">
        <f t="shared" si="125"/>
        <v/>
      </c>
      <c r="AP713" s="100" t="str">
        <f>IF(AO713=1,COUNTIF($AO$6:AO713,"=1"),"")</f>
        <v/>
      </c>
      <c r="AQ713" s="101" t="str">
        <f t="shared" si="126"/>
        <v/>
      </c>
    </row>
    <row r="714" spans="27:43" x14ac:dyDescent="0.2">
      <c r="AA714" s="49">
        <v>709</v>
      </c>
      <c r="AC714" s="49"/>
      <c r="AD714" t="str">
        <f>IF(AC714&lt;&gt;"",VLOOKUP(AC714,$P$5:W$120,8,0),"")</f>
        <v/>
      </c>
      <c r="AF714" s="49" t="str">
        <f t="shared" si="123"/>
        <v/>
      </c>
      <c r="AG714" t="str">
        <f t="shared" si="121"/>
        <v/>
      </c>
      <c r="AH714" s="85"/>
      <c r="AI714" s="49" t="str">
        <f t="shared" si="124"/>
        <v/>
      </c>
      <c r="AJ714" t="str">
        <f t="shared" si="122"/>
        <v/>
      </c>
      <c r="AK714" s="97">
        <f t="shared" si="119"/>
        <v>0</v>
      </c>
      <c r="AM714" s="98">
        <f t="shared" si="120"/>
        <v>4703451</v>
      </c>
      <c r="AO714" s="100" t="str">
        <f t="shared" si="125"/>
        <v/>
      </c>
      <c r="AP714" s="100" t="str">
        <f>IF(AO714=1,COUNTIF($AO$6:AO714,"=1"),"")</f>
        <v/>
      </c>
      <c r="AQ714" s="101" t="str">
        <f t="shared" si="126"/>
        <v/>
      </c>
    </row>
    <row r="715" spans="27:43" x14ac:dyDescent="0.2">
      <c r="AA715" s="49">
        <v>710</v>
      </c>
      <c r="AC715" s="49"/>
      <c r="AD715" t="str">
        <f>IF(AC715&lt;&gt;"",VLOOKUP(AC715,$P$5:W$120,8,0),"")</f>
        <v/>
      </c>
      <c r="AF715" s="49" t="str">
        <f t="shared" si="123"/>
        <v/>
      </c>
      <c r="AG715" t="str">
        <f t="shared" si="121"/>
        <v/>
      </c>
      <c r="AH715" s="85"/>
      <c r="AI715" s="49" t="str">
        <f t="shared" si="124"/>
        <v/>
      </c>
      <c r="AJ715" t="str">
        <f t="shared" si="122"/>
        <v/>
      </c>
      <c r="AK715" s="97">
        <f t="shared" si="119"/>
        <v>0</v>
      </c>
      <c r="AM715" s="98">
        <f t="shared" si="120"/>
        <v>4703451</v>
      </c>
      <c r="AO715" s="100" t="str">
        <f t="shared" si="125"/>
        <v/>
      </c>
      <c r="AP715" s="100" t="str">
        <f>IF(AO715=1,COUNTIF($AO$6:AO715,"=1"),"")</f>
        <v/>
      </c>
      <c r="AQ715" s="101" t="str">
        <f t="shared" si="126"/>
        <v/>
      </c>
    </row>
    <row r="716" spans="27:43" x14ac:dyDescent="0.2">
      <c r="AA716" s="49">
        <v>711</v>
      </c>
      <c r="AC716" s="49"/>
      <c r="AD716" t="str">
        <f>IF(AC716&lt;&gt;"",VLOOKUP(AC716,$P$5:W$120,8,0),"")</f>
        <v/>
      </c>
      <c r="AF716" s="49" t="str">
        <f t="shared" si="123"/>
        <v/>
      </c>
      <c r="AG716" t="str">
        <f t="shared" si="121"/>
        <v/>
      </c>
      <c r="AH716" s="85"/>
      <c r="AI716" s="49" t="str">
        <f t="shared" si="124"/>
        <v/>
      </c>
      <c r="AJ716" t="str">
        <f t="shared" si="122"/>
        <v/>
      </c>
      <c r="AK716" s="97">
        <f t="shared" si="119"/>
        <v>0</v>
      </c>
      <c r="AM716" s="98">
        <f t="shared" si="120"/>
        <v>4703451</v>
      </c>
      <c r="AO716" s="100" t="str">
        <f t="shared" si="125"/>
        <v/>
      </c>
      <c r="AP716" s="100" t="str">
        <f>IF(AO716=1,COUNTIF($AO$6:AO716,"=1"),"")</f>
        <v/>
      </c>
      <c r="AQ716" s="101" t="str">
        <f t="shared" si="126"/>
        <v/>
      </c>
    </row>
    <row r="717" spans="27:43" x14ac:dyDescent="0.2">
      <c r="AA717" s="49">
        <v>712</v>
      </c>
      <c r="AC717" s="49"/>
      <c r="AD717" t="str">
        <f>IF(AC717&lt;&gt;"",VLOOKUP(AC717,$P$5:W$120,8,0),"")</f>
        <v/>
      </c>
      <c r="AF717" s="49" t="str">
        <f t="shared" si="123"/>
        <v/>
      </c>
      <c r="AG717" t="str">
        <f t="shared" si="121"/>
        <v/>
      </c>
      <c r="AH717" s="85"/>
      <c r="AI717" s="49" t="str">
        <f t="shared" si="124"/>
        <v/>
      </c>
      <c r="AJ717" t="str">
        <f t="shared" si="122"/>
        <v/>
      </c>
      <c r="AK717" s="97">
        <f t="shared" si="119"/>
        <v>0</v>
      </c>
      <c r="AM717" s="98">
        <f t="shared" si="120"/>
        <v>4703451</v>
      </c>
      <c r="AO717" s="100" t="str">
        <f t="shared" si="125"/>
        <v/>
      </c>
      <c r="AP717" s="100" t="str">
        <f>IF(AO717=1,COUNTIF($AO$6:AO717,"=1"),"")</f>
        <v/>
      </c>
      <c r="AQ717" s="101" t="str">
        <f t="shared" si="126"/>
        <v/>
      </c>
    </row>
    <row r="718" spans="27:43" x14ac:dyDescent="0.2">
      <c r="AA718" s="49">
        <v>713</v>
      </c>
      <c r="AC718" s="49"/>
      <c r="AD718" t="str">
        <f>IF(AC718&lt;&gt;"",VLOOKUP(AC718,$P$5:W$120,8,0),"")</f>
        <v/>
      </c>
      <c r="AF718" s="49" t="str">
        <f t="shared" si="123"/>
        <v/>
      </c>
      <c r="AG718" t="str">
        <f t="shared" si="121"/>
        <v/>
      </c>
      <c r="AH718" s="85"/>
      <c r="AI718" s="49" t="str">
        <f t="shared" si="124"/>
        <v/>
      </c>
      <c r="AJ718" t="str">
        <f t="shared" si="122"/>
        <v/>
      </c>
      <c r="AK718" s="97">
        <f t="shared" si="119"/>
        <v>0</v>
      </c>
      <c r="AM718" s="98">
        <f t="shared" si="120"/>
        <v>4703451</v>
      </c>
      <c r="AO718" s="100" t="str">
        <f t="shared" si="125"/>
        <v/>
      </c>
      <c r="AP718" s="100" t="str">
        <f>IF(AO718=1,COUNTIF($AO$6:AO718,"=1"),"")</f>
        <v/>
      </c>
      <c r="AQ718" s="101" t="str">
        <f t="shared" si="126"/>
        <v/>
      </c>
    </row>
    <row r="719" spans="27:43" x14ac:dyDescent="0.2">
      <c r="AA719" s="49">
        <v>714</v>
      </c>
      <c r="AC719" s="49"/>
      <c r="AD719" t="str">
        <f>IF(AC719&lt;&gt;"",VLOOKUP(AC719,$P$5:W$120,8,0),"")</f>
        <v/>
      </c>
      <c r="AF719" s="49" t="str">
        <f t="shared" si="123"/>
        <v/>
      </c>
      <c r="AG719" t="str">
        <f t="shared" si="121"/>
        <v/>
      </c>
      <c r="AH719" s="85"/>
      <c r="AI719" s="49" t="str">
        <f t="shared" si="124"/>
        <v/>
      </c>
      <c r="AJ719" t="str">
        <f t="shared" si="122"/>
        <v/>
      </c>
      <c r="AK719" s="97">
        <f t="shared" si="119"/>
        <v>0</v>
      </c>
      <c r="AM719" s="98">
        <f t="shared" si="120"/>
        <v>4703451</v>
      </c>
      <c r="AO719" s="100" t="str">
        <f t="shared" si="125"/>
        <v/>
      </c>
      <c r="AP719" s="100" t="str">
        <f>IF(AO719=1,COUNTIF($AO$6:AO719,"=1"),"")</f>
        <v/>
      </c>
      <c r="AQ719" s="101" t="str">
        <f t="shared" si="126"/>
        <v/>
      </c>
    </row>
    <row r="720" spans="27:43" x14ac:dyDescent="0.2">
      <c r="AA720" s="49">
        <v>715</v>
      </c>
      <c r="AC720" s="49"/>
      <c r="AD720" t="str">
        <f>IF(AC720&lt;&gt;"",VLOOKUP(AC720,$P$5:W$120,8,0),"")</f>
        <v/>
      </c>
      <c r="AF720" s="49" t="str">
        <f t="shared" si="123"/>
        <v/>
      </c>
      <c r="AG720" t="str">
        <f t="shared" si="121"/>
        <v/>
      </c>
      <c r="AH720" s="85"/>
      <c r="AI720" s="49" t="str">
        <f t="shared" si="124"/>
        <v/>
      </c>
      <c r="AJ720" t="str">
        <f t="shared" si="122"/>
        <v/>
      </c>
      <c r="AK720" s="97">
        <f t="shared" si="119"/>
        <v>0</v>
      </c>
      <c r="AM720" s="98">
        <f t="shared" si="120"/>
        <v>4703451</v>
      </c>
      <c r="AO720" s="100" t="str">
        <f t="shared" si="125"/>
        <v/>
      </c>
      <c r="AP720" s="100" t="str">
        <f>IF(AO720=1,COUNTIF($AO$6:AO720,"=1"),"")</f>
        <v/>
      </c>
      <c r="AQ720" s="101" t="str">
        <f t="shared" si="126"/>
        <v/>
      </c>
    </row>
    <row r="721" spans="27:43" x14ac:dyDescent="0.2">
      <c r="AA721" s="49">
        <v>716</v>
      </c>
      <c r="AC721" s="49"/>
      <c r="AD721" t="str">
        <f>IF(AC721&lt;&gt;"",VLOOKUP(AC721,$P$5:W$120,8,0),"")</f>
        <v/>
      </c>
      <c r="AF721" s="49" t="str">
        <f t="shared" si="123"/>
        <v/>
      </c>
      <c r="AG721" t="str">
        <f t="shared" si="121"/>
        <v/>
      </c>
      <c r="AH721" s="85"/>
      <c r="AI721" s="49" t="str">
        <f t="shared" si="124"/>
        <v/>
      </c>
      <c r="AJ721" t="str">
        <f t="shared" si="122"/>
        <v/>
      </c>
      <c r="AK721" s="97">
        <f t="shared" si="119"/>
        <v>0</v>
      </c>
      <c r="AM721" s="98">
        <f t="shared" si="120"/>
        <v>4703451</v>
      </c>
      <c r="AO721" s="100" t="str">
        <f t="shared" si="125"/>
        <v/>
      </c>
      <c r="AP721" s="100" t="str">
        <f>IF(AO721=1,COUNTIF($AO$6:AO721,"=1"),"")</f>
        <v/>
      </c>
      <c r="AQ721" s="101" t="str">
        <f t="shared" si="126"/>
        <v/>
      </c>
    </row>
    <row r="722" spans="27:43" x14ac:dyDescent="0.2">
      <c r="AA722" s="49">
        <v>717</v>
      </c>
      <c r="AC722" s="49"/>
      <c r="AD722" t="str">
        <f>IF(AC722&lt;&gt;"",VLOOKUP(AC722,$P$5:W$120,8,0),"")</f>
        <v/>
      </c>
      <c r="AF722" s="49" t="str">
        <f t="shared" si="123"/>
        <v/>
      </c>
      <c r="AG722" t="str">
        <f t="shared" si="121"/>
        <v/>
      </c>
      <c r="AH722" s="85"/>
      <c r="AI722" s="49" t="str">
        <f t="shared" si="124"/>
        <v/>
      </c>
      <c r="AJ722" t="str">
        <f t="shared" si="122"/>
        <v/>
      </c>
      <c r="AK722" s="97">
        <f t="shared" si="119"/>
        <v>0</v>
      </c>
      <c r="AM722" s="98">
        <f t="shared" si="120"/>
        <v>4703451</v>
      </c>
      <c r="AO722" s="100" t="str">
        <f t="shared" si="125"/>
        <v/>
      </c>
      <c r="AP722" s="100" t="str">
        <f>IF(AO722=1,COUNTIF($AO$6:AO722,"=1"),"")</f>
        <v/>
      </c>
      <c r="AQ722" s="101" t="str">
        <f t="shared" si="126"/>
        <v/>
      </c>
    </row>
    <row r="723" spans="27:43" x14ac:dyDescent="0.2">
      <c r="AA723" s="49">
        <v>718</v>
      </c>
      <c r="AC723" s="49"/>
      <c r="AD723" t="str">
        <f>IF(AC723&lt;&gt;"",VLOOKUP(AC723,$P$5:W$120,8,0),"")</f>
        <v/>
      </c>
      <c r="AF723" s="49" t="str">
        <f t="shared" si="123"/>
        <v/>
      </c>
      <c r="AG723" t="str">
        <f t="shared" si="121"/>
        <v/>
      </c>
      <c r="AH723" s="85"/>
      <c r="AI723" s="49" t="str">
        <f t="shared" si="124"/>
        <v/>
      </c>
      <c r="AJ723" t="str">
        <f t="shared" si="122"/>
        <v/>
      </c>
      <c r="AK723" s="97">
        <f t="shared" si="119"/>
        <v>0</v>
      </c>
      <c r="AM723" s="98">
        <f t="shared" si="120"/>
        <v>4703451</v>
      </c>
      <c r="AO723" s="100" t="str">
        <f t="shared" si="125"/>
        <v/>
      </c>
      <c r="AP723" s="100" t="str">
        <f>IF(AO723=1,COUNTIF($AO$6:AO723,"=1"),"")</f>
        <v/>
      </c>
      <c r="AQ723" s="101" t="str">
        <f t="shared" si="126"/>
        <v/>
      </c>
    </row>
    <row r="724" spans="27:43" x14ac:dyDescent="0.2">
      <c r="AA724" s="49">
        <v>719</v>
      </c>
      <c r="AC724" s="49"/>
      <c r="AD724" t="str">
        <f>IF(AC724&lt;&gt;"",VLOOKUP(AC724,$P$5:W$120,8,0),"")</f>
        <v/>
      </c>
      <c r="AF724" s="49" t="str">
        <f t="shared" si="123"/>
        <v/>
      </c>
      <c r="AG724" t="str">
        <f t="shared" si="121"/>
        <v/>
      </c>
      <c r="AH724" s="85"/>
      <c r="AI724" s="49" t="str">
        <f t="shared" si="124"/>
        <v/>
      </c>
      <c r="AJ724" t="str">
        <f t="shared" si="122"/>
        <v/>
      </c>
      <c r="AK724" s="97">
        <f t="shared" si="119"/>
        <v>0</v>
      </c>
      <c r="AM724" s="98">
        <f t="shared" si="120"/>
        <v>4703451</v>
      </c>
      <c r="AO724" s="100" t="str">
        <f t="shared" si="125"/>
        <v/>
      </c>
      <c r="AP724" s="100" t="str">
        <f>IF(AO724=1,COUNTIF($AO$6:AO724,"=1"),"")</f>
        <v/>
      </c>
      <c r="AQ724" s="101" t="str">
        <f t="shared" si="126"/>
        <v/>
      </c>
    </row>
    <row r="725" spans="27:43" x14ac:dyDescent="0.2">
      <c r="AA725" s="49">
        <v>720</v>
      </c>
      <c r="AC725" s="49"/>
      <c r="AD725" t="str">
        <f>IF(AC725&lt;&gt;"",VLOOKUP(AC725,$P$5:W$120,8,0),"")</f>
        <v/>
      </c>
      <c r="AF725" s="49" t="str">
        <f t="shared" si="123"/>
        <v/>
      </c>
      <c r="AG725" t="str">
        <f t="shared" si="121"/>
        <v/>
      </c>
      <c r="AH725" s="85"/>
      <c r="AI725" s="49" t="str">
        <f t="shared" si="124"/>
        <v/>
      </c>
      <c r="AJ725" t="str">
        <f t="shared" si="122"/>
        <v/>
      </c>
      <c r="AK725" s="97">
        <f t="shared" si="119"/>
        <v>0</v>
      </c>
      <c r="AM725" s="98">
        <f t="shared" si="120"/>
        <v>4703451</v>
      </c>
      <c r="AO725" s="100" t="str">
        <f t="shared" si="125"/>
        <v/>
      </c>
      <c r="AP725" s="100" t="str">
        <f>IF(AO725=1,COUNTIF($AO$6:AO725,"=1"),"")</f>
        <v/>
      </c>
      <c r="AQ725" s="101" t="str">
        <f t="shared" si="126"/>
        <v/>
      </c>
    </row>
    <row r="726" spans="27:43" x14ac:dyDescent="0.2">
      <c r="AA726" s="49">
        <v>721</v>
      </c>
      <c r="AC726" s="49"/>
      <c r="AD726" t="str">
        <f>IF(AC726&lt;&gt;"",VLOOKUP(AC726,$P$5:W$120,8,0),"")</f>
        <v/>
      </c>
      <c r="AF726" s="49" t="str">
        <f t="shared" si="123"/>
        <v/>
      </c>
      <c r="AG726" t="str">
        <f t="shared" si="121"/>
        <v/>
      </c>
      <c r="AH726" s="85"/>
      <c r="AI726" s="49" t="str">
        <f t="shared" si="124"/>
        <v/>
      </c>
      <c r="AJ726" t="str">
        <f t="shared" si="122"/>
        <v/>
      </c>
      <c r="AK726" s="97">
        <f t="shared" si="119"/>
        <v>0</v>
      </c>
      <c r="AM726" s="98">
        <f t="shared" si="120"/>
        <v>4703451</v>
      </c>
      <c r="AO726" s="100" t="str">
        <f t="shared" si="125"/>
        <v/>
      </c>
      <c r="AP726" s="100" t="str">
        <f>IF(AO726=1,COUNTIF($AO$6:AO726,"=1"),"")</f>
        <v/>
      </c>
      <c r="AQ726" s="101" t="str">
        <f t="shared" si="126"/>
        <v/>
      </c>
    </row>
    <row r="727" spans="27:43" x14ac:dyDescent="0.2">
      <c r="AA727" s="49">
        <v>722</v>
      </c>
      <c r="AC727" s="49"/>
      <c r="AD727" t="str">
        <f>IF(AC727&lt;&gt;"",VLOOKUP(AC727,$P$5:W$120,8,0),"")</f>
        <v/>
      </c>
      <c r="AF727" s="49" t="str">
        <f t="shared" si="123"/>
        <v/>
      </c>
      <c r="AG727" t="str">
        <f t="shared" si="121"/>
        <v/>
      </c>
      <c r="AH727" s="85"/>
      <c r="AI727" s="49" t="str">
        <f t="shared" si="124"/>
        <v/>
      </c>
      <c r="AJ727" t="str">
        <f t="shared" si="122"/>
        <v/>
      </c>
      <c r="AK727" s="97">
        <f t="shared" si="119"/>
        <v>0</v>
      </c>
      <c r="AM727" s="98">
        <f t="shared" si="120"/>
        <v>4703451</v>
      </c>
      <c r="AO727" s="100" t="str">
        <f t="shared" si="125"/>
        <v/>
      </c>
      <c r="AP727" s="100" t="str">
        <f>IF(AO727=1,COUNTIF($AO$6:AO727,"=1"),"")</f>
        <v/>
      </c>
      <c r="AQ727" s="101" t="str">
        <f t="shared" si="126"/>
        <v/>
      </c>
    </row>
    <row r="728" spans="27:43" x14ac:dyDescent="0.2">
      <c r="AA728" s="49">
        <v>723</v>
      </c>
      <c r="AC728" s="49"/>
      <c r="AD728" t="str">
        <f>IF(AC728&lt;&gt;"",VLOOKUP(AC728,$P$5:W$120,8,0),"")</f>
        <v/>
      </c>
      <c r="AF728" s="49" t="str">
        <f t="shared" si="123"/>
        <v/>
      </c>
      <c r="AG728" t="str">
        <f t="shared" si="121"/>
        <v/>
      </c>
      <c r="AH728" s="85"/>
      <c r="AI728" s="49" t="str">
        <f t="shared" si="124"/>
        <v/>
      </c>
      <c r="AJ728" t="str">
        <f t="shared" si="122"/>
        <v/>
      </c>
      <c r="AK728" s="97">
        <f t="shared" si="119"/>
        <v>0</v>
      </c>
      <c r="AM728" s="98">
        <f t="shared" si="120"/>
        <v>4703451</v>
      </c>
      <c r="AO728" s="100" t="str">
        <f t="shared" si="125"/>
        <v/>
      </c>
      <c r="AP728" s="100" t="str">
        <f>IF(AO728=1,COUNTIF($AO$6:AO728,"=1"),"")</f>
        <v/>
      </c>
      <c r="AQ728" s="101" t="str">
        <f t="shared" si="126"/>
        <v/>
      </c>
    </row>
    <row r="729" spans="27:43" x14ac:dyDescent="0.2">
      <c r="AA729" s="49">
        <v>724</v>
      </c>
      <c r="AC729" s="49"/>
      <c r="AD729" t="str">
        <f>IF(AC729&lt;&gt;"",VLOOKUP(AC729,$P$5:W$120,8,0),"")</f>
        <v/>
      </c>
      <c r="AF729" s="49" t="str">
        <f t="shared" si="123"/>
        <v/>
      </c>
      <c r="AG729" t="str">
        <f t="shared" si="121"/>
        <v/>
      </c>
      <c r="AH729" s="85"/>
      <c r="AI729" s="49" t="str">
        <f t="shared" si="124"/>
        <v/>
      </c>
      <c r="AJ729" t="str">
        <f t="shared" si="122"/>
        <v/>
      </c>
      <c r="AK729" s="97">
        <f t="shared" si="119"/>
        <v>0</v>
      </c>
      <c r="AM729" s="98">
        <f t="shared" si="120"/>
        <v>4703451</v>
      </c>
      <c r="AO729" s="100" t="str">
        <f t="shared" si="125"/>
        <v/>
      </c>
      <c r="AP729" s="100" t="str">
        <f>IF(AO729=1,COUNTIF($AO$6:AO729,"=1"),"")</f>
        <v/>
      </c>
      <c r="AQ729" s="101" t="str">
        <f t="shared" si="126"/>
        <v/>
      </c>
    </row>
    <row r="730" spans="27:43" x14ac:dyDescent="0.2">
      <c r="AA730" s="49">
        <v>725</v>
      </c>
      <c r="AC730" s="49"/>
      <c r="AD730" t="str">
        <f>IF(AC730&lt;&gt;"",VLOOKUP(AC730,$P$5:W$120,8,0),"")</f>
        <v/>
      </c>
      <c r="AF730" s="49" t="str">
        <f t="shared" si="123"/>
        <v/>
      </c>
      <c r="AG730" t="str">
        <f t="shared" si="121"/>
        <v/>
      </c>
      <c r="AH730" s="85"/>
      <c r="AI730" s="49" t="str">
        <f t="shared" si="124"/>
        <v/>
      </c>
      <c r="AJ730" t="str">
        <f t="shared" si="122"/>
        <v/>
      </c>
      <c r="AK730" s="97">
        <f t="shared" si="119"/>
        <v>0</v>
      </c>
      <c r="AM730" s="98">
        <f t="shared" si="120"/>
        <v>4703451</v>
      </c>
      <c r="AO730" s="100" t="str">
        <f t="shared" si="125"/>
        <v/>
      </c>
      <c r="AP730" s="100" t="str">
        <f>IF(AO730=1,COUNTIF($AO$6:AO730,"=1"),"")</f>
        <v/>
      </c>
      <c r="AQ730" s="101" t="str">
        <f t="shared" si="126"/>
        <v/>
      </c>
    </row>
    <row r="731" spans="27:43" x14ac:dyDescent="0.2">
      <c r="AA731" s="49">
        <v>726</v>
      </c>
      <c r="AC731" s="49"/>
      <c r="AD731" t="str">
        <f>IF(AC731&lt;&gt;"",VLOOKUP(AC731,$P$5:W$120,8,0),"")</f>
        <v/>
      </c>
      <c r="AF731" s="49" t="str">
        <f t="shared" si="123"/>
        <v/>
      </c>
      <c r="AG731" t="str">
        <f t="shared" si="121"/>
        <v/>
      </c>
      <c r="AH731" s="85"/>
      <c r="AI731" s="49" t="str">
        <f t="shared" si="124"/>
        <v/>
      </c>
      <c r="AJ731" t="str">
        <f t="shared" si="122"/>
        <v/>
      </c>
      <c r="AK731" s="97">
        <f t="shared" ref="AK731:AK794" si="127">AH731</f>
        <v>0</v>
      </c>
      <c r="AM731" s="98">
        <f t="shared" si="120"/>
        <v>4703451</v>
      </c>
      <c r="AO731" s="100" t="str">
        <f t="shared" si="125"/>
        <v/>
      </c>
      <c r="AP731" s="100" t="str">
        <f>IF(AO731=1,COUNTIF($AO$6:AO731,"=1"),"")</f>
        <v/>
      </c>
      <c r="AQ731" s="101" t="str">
        <f t="shared" si="126"/>
        <v/>
      </c>
    </row>
    <row r="732" spans="27:43" x14ac:dyDescent="0.2">
      <c r="AA732" s="49">
        <v>727</v>
      </c>
      <c r="AC732" s="49"/>
      <c r="AD732" t="str">
        <f>IF(AC732&lt;&gt;"",VLOOKUP(AC732,$P$5:W$120,8,0),"")</f>
        <v/>
      </c>
      <c r="AF732" s="49" t="str">
        <f t="shared" si="123"/>
        <v/>
      </c>
      <c r="AG732" t="str">
        <f t="shared" si="121"/>
        <v/>
      </c>
      <c r="AH732" s="85"/>
      <c r="AI732" s="49" t="str">
        <f t="shared" si="124"/>
        <v/>
      </c>
      <c r="AJ732" t="str">
        <f t="shared" si="122"/>
        <v/>
      </c>
      <c r="AK732" s="97">
        <f t="shared" si="127"/>
        <v>0</v>
      </c>
      <c r="AM732" s="98">
        <f t="shared" si="120"/>
        <v>4703451</v>
      </c>
      <c r="AO732" s="100" t="str">
        <f t="shared" si="125"/>
        <v/>
      </c>
      <c r="AP732" s="100" t="str">
        <f>IF(AO732=1,COUNTIF($AO$6:AO732,"=1"),"")</f>
        <v/>
      </c>
      <c r="AQ732" s="101" t="str">
        <f t="shared" si="126"/>
        <v/>
      </c>
    </row>
    <row r="733" spans="27:43" x14ac:dyDescent="0.2">
      <c r="AA733" s="49">
        <v>728</v>
      </c>
      <c r="AC733" s="49"/>
      <c r="AD733" t="str">
        <f>IF(AC733&lt;&gt;"",VLOOKUP(AC733,$P$5:W$120,8,0),"")</f>
        <v/>
      </c>
      <c r="AF733" s="49" t="str">
        <f t="shared" si="123"/>
        <v/>
      </c>
      <c r="AG733" t="str">
        <f t="shared" si="121"/>
        <v/>
      </c>
      <c r="AH733" s="85"/>
      <c r="AI733" s="49" t="str">
        <f t="shared" si="124"/>
        <v/>
      </c>
      <c r="AJ733" t="str">
        <f t="shared" si="122"/>
        <v/>
      </c>
      <c r="AK733" s="97">
        <f t="shared" si="127"/>
        <v>0</v>
      </c>
      <c r="AM733" s="98">
        <f t="shared" si="120"/>
        <v>4703451</v>
      </c>
      <c r="AO733" s="100" t="str">
        <f t="shared" si="125"/>
        <v/>
      </c>
      <c r="AP733" s="100" t="str">
        <f>IF(AO733=1,COUNTIF($AO$6:AO733,"=1"),"")</f>
        <v/>
      </c>
      <c r="AQ733" s="101" t="str">
        <f t="shared" si="126"/>
        <v/>
      </c>
    </row>
    <row r="734" spans="27:43" x14ac:dyDescent="0.2">
      <c r="AA734" s="49">
        <v>729</v>
      </c>
      <c r="AC734" s="49"/>
      <c r="AD734" t="str">
        <f>IF(AC734&lt;&gt;"",VLOOKUP(AC734,$P$5:W$120,8,0),"")</f>
        <v/>
      </c>
      <c r="AF734" s="49" t="str">
        <f t="shared" si="123"/>
        <v/>
      </c>
      <c r="AG734" t="str">
        <f t="shared" si="121"/>
        <v/>
      </c>
      <c r="AH734" s="85"/>
      <c r="AI734" s="49" t="str">
        <f t="shared" si="124"/>
        <v/>
      </c>
      <c r="AJ734" t="str">
        <f t="shared" si="122"/>
        <v/>
      </c>
      <c r="AK734" s="97">
        <f t="shared" si="127"/>
        <v>0</v>
      </c>
      <c r="AM734" s="98">
        <f t="shared" si="120"/>
        <v>4703451</v>
      </c>
      <c r="AO734" s="100" t="str">
        <f t="shared" si="125"/>
        <v/>
      </c>
      <c r="AP734" s="100" t="str">
        <f>IF(AO734=1,COUNTIF($AO$6:AO734,"=1"),"")</f>
        <v/>
      </c>
      <c r="AQ734" s="101" t="str">
        <f t="shared" si="126"/>
        <v/>
      </c>
    </row>
    <row r="735" spans="27:43" x14ac:dyDescent="0.2">
      <c r="AA735" s="49">
        <v>730</v>
      </c>
      <c r="AC735" s="49"/>
      <c r="AD735" t="str">
        <f>IF(AC735&lt;&gt;"",VLOOKUP(AC735,$P$5:W$120,8,0),"")</f>
        <v/>
      </c>
      <c r="AF735" s="49" t="str">
        <f t="shared" si="123"/>
        <v/>
      </c>
      <c r="AG735" t="str">
        <f t="shared" si="121"/>
        <v/>
      </c>
      <c r="AH735" s="85"/>
      <c r="AI735" s="49" t="str">
        <f t="shared" si="124"/>
        <v/>
      </c>
      <c r="AJ735" t="str">
        <f t="shared" si="122"/>
        <v/>
      </c>
      <c r="AK735" s="97">
        <f t="shared" si="127"/>
        <v>0</v>
      </c>
      <c r="AM735" s="98">
        <f t="shared" si="120"/>
        <v>4703451</v>
      </c>
      <c r="AO735" s="100" t="str">
        <f t="shared" si="125"/>
        <v/>
      </c>
      <c r="AP735" s="100" t="str">
        <f>IF(AO735=1,COUNTIF($AO$6:AO735,"=1"),"")</f>
        <v/>
      </c>
      <c r="AQ735" s="101" t="str">
        <f t="shared" si="126"/>
        <v/>
      </c>
    </row>
    <row r="736" spans="27:43" x14ac:dyDescent="0.2">
      <c r="AA736" s="49">
        <v>731</v>
      </c>
      <c r="AC736" s="49"/>
      <c r="AD736" t="str">
        <f>IF(AC736&lt;&gt;"",VLOOKUP(AC736,$P$5:W$120,8,0),"")</f>
        <v/>
      </c>
      <c r="AF736" s="49" t="str">
        <f t="shared" si="123"/>
        <v/>
      </c>
      <c r="AG736" t="str">
        <f t="shared" si="121"/>
        <v/>
      </c>
      <c r="AH736" s="85"/>
      <c r="AI736" s="49" t="str">
        <f t="shared" si="124"/>
        <v/>
      </c>
      <c r="AJ736" t="str">
        <f t="shared" si="122"/>
        <v/>
      </c>
      <c r="AK736" s="97">
        <f t="shared" si="127"/>
        <v>0</v>
      </c>
      <c r="AM736" s="98">
        <f t="shared" si="120"/>
        <v>4703451</v>
      </c>
      <c r="AO736" s="100" t="str">
        <f t="shared" si="125"/>
        <v/>
      </c>
      <c r="AP736" s="100" t="str">
        <f>IF(AO736=1,COUNTIF($AO$6:AO736,"=1"),"")</f>
        <v/>
      </c>
      <c r="AQ736" s="101" t="str">
        <f t="shared" si="126"/>
        <v/>
      </c>
    </row>
    <row r="737" spans="27:43" x14ac:dyDescent="0.2">
      <c r="AA737" s="49">
        <v>732</v>
      </c>
      <c r="AC737" s="49"/>
      <c r="AD737" t="str">
        <f>IF(AC737&lt;&gt;"",VLOOKUP(AC737,$P$5:W$120,8,0),"")</f>
        <v/>
      </c>
      <c r="AF737" s="49" t="str">
        <f t="shared" si="123"/>
        <v/>
      </c>
      <c r="AG737" t="str">
        <f t="shared" si="121"/>
        <v/>
      </c>
      <c r="AH737" s="85"/>
      <c r="AI737" s="49" t="str">
        <f t="shared" si="124"/>
        <v/>
      </c>
      <c r="AJ737" t="str">
        <f t="shared" si="122"/>
        <v/>
      </c>
      <c r="AK737" s="97">
        <f t="shared" si="127"/>
        <v>0</v>
      </c>
      <c r="AM737" s="98">
        <f t="shared" si="120"/>
        <v>4703451</v>
      </c>
      <c r="AO737" s="100" t="str">
        <f t="shared" si="125"/>
        <v/>
      </c>
      <c r="AP737" s="100" t="str">
        <f>IF(AO737=1,COUNTIF($AO$6:AO737,"=1"),"")</f>
        <v/>
      </c>
      <c r="AQ737" s="101" t="str">
        <f t="shared" si="126"/>
        <v/>
      </c>
    </row>
    <row r="738" spans="27:43" x14ac:dyDescent="0.2">
      <c r="AA738" s="49">
        <v>733</v>
      </c>
      <c r="AC738" s="49"/>
      <c r="AD738" t="str">
        <f>IF(AC738&lt;&gt;"",VLOOKUP(AC738,$P$5:W$120,8,0),"")</f>
        <v/>
      </c>
      <c r="AF738" s="49" t="str">
        <f t="shared" si="123"/>
        <v/>
      </c>
      <c r="AG738" t="str">
        <f t="shared" si="121"/>
        <v/>
      </c>
      <c r="AH738" s="85"/>
      <c r="AI738" s="49" t="str">
        <f t="shared" si="124"/>
        <v/>
      </c>
      <c r="AJ738" t="str">
        <f t="shared" si="122"/>
        <v/>
      </c>
      <c r="AK738" s="97">
        <f t="shared" si="127"/>
        <v>0</v>
      </c>
      <c r="AM738" s="98">
        <f t="shared" si="120"/>
        <v>4703451</v>
      </c>
      <c r="AO738" s="100" t="str">
        <f t="shared" si="125"/>
        <v/>
      </c>
      <c r="AP738" s="100" t="str">
        <f>IF(AO738=1,COUNTIF($AO$6:AO738,"=1"),"")</f>
        <v/>
      </c>
      <c r="AQ738" s="101" t="str">
        <f t="shared" si="126"/>
        <v/>
      </c>
    </row>
    <row r="739" spans="27:43" x14ac:dyDescent="0.2">
      <c r="AA739" s="49">
        <v>734</v>
      </c>
      <c r="AC739" s="49"/>
      <c r="AD739" t="str">
        <f>IF(AC739&lt;&gt;"",VLOOKUP(AC739,$P$5:W$120,8,0),"")</f>
        <v/>
      </c>
      <c r="AF739" s="49" t="str">
        <f t="shared" si="123"/>
        <v/>
      </c>
      <c r="AG739" t="str">
        <f t="shared" si="121"/>
        <v/>
      </c>
      <c r="AH739" s="85"/>
      <c r="AI739" s="49" t="str">
        <f t="shared" si="124"/>
        <v/>
      </c>
      <c r="AJ739" t="str">
        <f t="shared" si="122"/>
        <v/>
      </c>
      <c r="AK739" s="97">
        <f t="shared" si="127"/>
        <v>0</v>
      </c>
      <c r="AM739" s="98">
        <f t="shared" si="120"/>
        <v>4703451</v>
      </c>
      <c r="AO739" s="100" t="str">
        <f t="shared" si="125"/>
        <v/>
      </c>
      <c r="AP739" s="100" t="str">
        <f>IF(AO739=1,COUNTIF($AO$6:AO739,"=1"),"")</f>
        <v/>
      </c>
      <c r="AQ739" s="101" t="str">
        <f t="shared" si="126"/>
        <v/>
      </c>
    </row>
    <row r="740" spans="27:43" x14ac:dyDescent="0.2">
      <c r="AA740" s="49">
        <v>735</v>
      </c>
      <c r="AC740" s="49"/>
      <c r="AD740" t="str">
        <f>IF(AC740&lt;&gt;"",VLOOKUP(AC740,$P$5:W$120,8,0),"")</f>
        <v/>
      </c>
      <c r="AF740" s="49" t="str">
        <f t="shared" si="123"/>
        <v/>
      </c>
      <c r="AG740" t="str">
        <f t="shared" si="121"/>
        <v/>
      </c>
      <c r="AH740" s="85"/>
      <c r="AI740" s="49" t="str">
        <f t="shared" si="124"/>
        <v/>
      </c>
      <c r="AJ740" t="str">
        <f t="shared" si="122"/>
        <v/>
      </c>
      <c r="AK740" s="97">
        <f t="shared" si="127"/>
        <v>0</v>
      </c>
      <c r="AM740" s="98">
        <f t="shared" si="120"/>
        <v>4703451</v>
      </c>
      <c r="AO740" s="100" t="str">
        <f t="shared" si="125"/>
        <v/>
      </c>
      <c r="AP740" s="100" t="str">
        <f>IF(AO740=1,COUNTIF($AO$6:AO740,"=1"),"")</f>
        <v/>
      </c>
      <c r="AQ740" s="101" t="str">
        <f t="shared" si="126"/>
        <v/>
      </c>
    </row>
    <row r="741" spans="27:43" x14ac:dyDescent="0.2">
      <c r="AA741" s="49">
        <v>736</v>
      </c>
      <c r="AC741" s="49"/>
      <c r="AD741" t="str">
        <f>IF(AC741&lt;&gt;"",VLOOKUP(AC741,$P$5:W$120,8,0),"")</f>
        <v/>
      </c>
      <c r="AF741" s="49" t="str">
        <f t="shared" si="123"/>
        <v/>
      </c>
      <c r="AG741" t="str">
        <f t="shared" si="121"/>
        <v/>
      </c>
      <c r="AH741" s="85"/>
      <c r="AI741" s="49" t="str">
        <f t="shared" si="124"/>
        <v/>
      </c>
      <c r="AJ741" t="str">
        <f t="shared" si="122"/>
        <v/>
      </c>
      <c r="AK741" s="97">
        <f t="shared" si="127"/>
        <v>0</v>
      </c>
      <c r="AM741" s="98">
        <f t="shared" si="120"/>
        <v>4703451</v>
      </c>
      <c r="AO741" s="100" t="str">
        <f t="shared" si="125"/>
        <v/>
      </c>
      <c r="AP741" s="100" t="str">
        <f>IF(AO741=1,COUNTIF($AO$6:AO741,"=1"),"")</f>
        <v/>
      </c>
      <c r="AQ741" s="101" t="str">
        <f t="shared" si="126"/>
        <v/>
      </c>
    </row>
    <row r="742" spans="27:43" x14ac:dyDescent="0.2">
      <c r="AA742" s="49">
        <v>737</v>
      </c>
      <c r="AC742" s="49"/>
      <c r="AD742" t="str">
        <f>IF(AC742&lt;&gt;"",VLOOKUP(AC742,$P$5:W$120,8,0),"")</f>
        <v/>
      </c>
      <c r="AF742" s="49" t="str">
        <f t="shared" si="123"/>
        <v/>
      </c>
      <c r="AG742" t="str">
        <f t="shared" si="121"/>
        <v/>
      </c>
      <c r="AH742" s="85"/>
      <c r="AI742" s="49" t="str">
        <f t="shared" si="124"/>
        <v/>
      </c>
      <c r="AJ742" t="str">
        <f t="shared" si="122"/>
        <v/>
      </c>
      <c r="AK742" s="97">
        <f t="shared" si="127"/>
        <v>0</v>
      </c>
      <c r="AM742" s="98">
        <f t="shared" si="120"/>
        <v>4703451</v>
      </c>
      <c r="AO742" s="100" t="str">
        <f t="shared" si="125"/>
        <v/>
      </c>
      <c r="AP742" s="100" t="str">
        <f>IF(AO742=1,COUNTIF($AO$6:AO742,"=1"),"")</f>
        <v/>
      </c>
      <c r="AQ742" s="101" t="str">
        <f t="shared" si="126"/>
        <v/>
      </c>
    </row>
    <row r="743" spans="27:43" x14ac:dyDescent="0.2">
      <c r="AA743" s="49">
        <v>738</v>
      </c>
      <c r="AC743" s="49"/>
      <c r="AD743" t="str">
        <f>IF(AC743&lt;&gt;"",VLOOKUP(AC743,$P$5:W$120,8,0),"")</f>
        <v/>
      </c>
      <c r="AF743" s="49" t="str">
        <f t="shared" si="123"/>
        <v/>
      </c>
      <c r="AG743" t="str">
        <f t="shared" si="121"/>
        <v/>
      </c>
      <c r="AH743" s="85"/>
      <c r="AI743" s="49" t="str">
        <f t="shared" si="124"/>
        <v/>
      </c>
      <c r="AJ743" t="str">
        <f t="shared" si="122"/>
        <v/>
      </c>
      <c r="AK743" s="97">
        <f t="shared" si="127"/>
        <v>0</v>
      </c>
      <c r="AM743" s="98">
        <f t="shared" si="120"/>
        <v>4703451</v>
      </c>
      <c r="AO743" s="100" t="str">
        <f t="shared" si="125"/>
        <v/>
      </c>
      <c r="AP743" s="100" t="str">
        <f>IF(AO743=1,COUNTIF($AO$6:AO743,"=1"),"")</f>
        <v/>
      </c>
      <c r="AQ743" s="101" t="str">
        <f t="shared" si="126"/>
        <v/>
      </c>
    </row>
    <row r="744" spans="27:43" x14ac:dyDescent="0.2">
      <c r="AA744" s="49">
        <v>739</v>
      </c>
      <c r="AC744" s="49"/>
      <c r="AD744" t="str">
        <f>IF(AC744&lt;&gt;"",VLOOKUP(AC744,$P$5:W$120,8,0),"")</f>
        <v/>
      </c>
      <c r="AF744" s="49" t="str">
        <f t="shared" si="123"/>
        <v/>
      </c>
      <c r="AG744" t="str">
        <f t="shared" si="121"/>
        <v/>
      </c>
      <c r="AH744" s="85"/>
      <c r="AI744" s="49" t="str">
        <f t="shared" si="124"/>
        <v/>
      </c>
      <c r="AJ744" t="str">
        <f t="shared" si="122"/>
        <v/>
      </c>
      <c r="AK744" s="97">
        <f t="shared" si="127"/>
        <v>0</v>
      </c>
      <c r="AM744" s="98">
        <f t="shared" si="120"/>
        <v>4703451</v>
      </c>
      <c r="AO744" s="100" t="str">
        <f t="shared" si="125"/>
        <v/>
      </c>
      <c r="AP744" s="100" t="str">
        <f>IF(AO744=1,COUNTIF($AO$6:AO744,"=1"),"")</f>
        <v/>
      </c>
      <c r="AQ744" s="101" t="str">
        <f t="shared" si="126"/>
        <v/>
      </c>
    </row>
    <row r="745" spans="27:43" x14ac:dyDescent="0.2">
      <c r="AA745" s="49">
        <v>740</v>
      </c>
      <c r="AC745" s="49"/>
      <c r="AD745" t="str">
        <f>IF(AC745&lt;&gt;"",VLOOKUP(AC745,$P$5:W$120,8,0),"")</f>
        <v/>
      </c>
      <c r="AF745" s="49" t="str">
        <f t="shared" si="123"/>
        <v/>
      </c>
      <c r="AG745" t="str">
        <f t="shared" si="121"/>
        <v/>
      </c>
      <c r="AH745" s="85"/>
      <c r="AI745" s="49" t="str">
        <f t="shared" si="124"/>
        <v/>
      </c>
      <c r="AJ745" t="str">
        <f t="shared" si="122"/>
        <v/>
      </c>
      <c r="AK745" s="97">
        <f t="shared" si="127"/>
        <v>0</v>
      </c>
      <c r="AM745" s="98">
        <f t="shared" si="120"/>
        <v>4703451</v>
      </c>
      <c r="AO745" s="100" t="str">
        <f t="shared" si="125"/>
        <v/>
      </c>
      <c r="AP745" s="100" t="str">
        <f>IF(AO745=1,COUNTIF($AO$6:AO745,"=1"),"")</f>
        <v/>
      </c>
      <c r="AQ745" s="101" t="str">
        <f t="shared" si="126"/>
        <v/>
      </c>
    </row>
    <row r="746" spans="27:43" x14ac:dyDescent="0.2">
      <c r="AA746" s="49">
        <v>741</v>
      </c>
      <c r="AC746" s="49"/>
      <c r="AD746" t="str">
        <f>IF(AC746&lt;&gt;"",VLOOKUP(AC746,$P$5:W$120,8,0),"")</f>
        <v/>
      </c>
      <c r="AF746" s="49" t="str">
        <f t="shared" si="123"/>
        <v/>
      </c>
      <c r="AG746" t="str">
        <f t="shared" si="121"/>
        <v/>
      </c>
      <c r="AH746" s="85"/>
      <c r="AI746" s="49" t="str">
        <f t="shared" si="124"/>
        <v/>
      </c>
      <c r="AJ746" t="str">
        <f t="shared" si="122"/>
        <v/>
      </c>
      <c r="AK746" s="97">
        <f t="shared" si="127"/>
        <v>0</v>
      </c>
      <c r="AM746" s="98">
        <f t="shared" si="120"/>
        <v>4703451</v>
      </c>
      <c r="AO746" s="100" t="str">
        <f t="shared" si="125"/>
        <v/>
      </c>
      <c r="AP746" s="100" t="str">
        <f>IF(AO746=1,COUNTIF($AO$6:AO746,"=1"),"")</f>
        <v/>
      </c>
      <c r="AQ746" s="101" t="str">
        <f t="shared" si="126"/>
        <v/>
      </c>
    </row>
    <row r="747" spans="27:43" x14ac:dyDescent="0.2">
      <c r="AA747" s="49">
        <v>742</v>
      </c>
      <c r="AC747" s="49"/>
      <c r="AD747" t="str">
        <f>IF(AC747&lt;&gt;"",VLOOKUP(AC747,$P$5:W$120,8,0),"")</f>
        <v/>
      </c>
      <c r="AF747" s="49" t="str">
        <f t="shared" si="123"/>
        <v/>
      </c>
      <c r="AG747" t="str">
        <f t="shared" si="121"/>
        <v/>
      </c>
      <c r="AH747" s="85"/>
      <c r="AI747" s="49" t="str">
        <f t="shared" si="124"/>
        <v/>
      </c>
      <c r="AJ747" t="str">
        <f t="shared" si="122"/>
        <v/>
      </c>
      <c r="AK747" s="97">
        <f t="shared" si="127"/>
        <v>0</v>
      </c>
      <c r="AM747" s="98">
        <f t="shared" si="120"/>
        <v>4703451</v>
      </c>
      <c r="AO747" s="100" t="str">
        <f t="shared" si="125"/>
        <v/>
      </c>
      <c r="AP747" s="100" t="str">
        <f>IF(AO747=1,COUNTIF($AO$6:AO747,"=1"),"")</f>
        <v/>
      </c>
      <c r="AQ747" s="101" t="str">
        <f t="shared" si="126"/>
        <v/>
      </c>
    </row>
    <row r="748" spans="27:43" x14ac:dyDescent="0.2">
      <c r="AA748" s="49">
        <v>743</v>
      </c>
      <c r="AC748" s="49"/>
      <c r="AD748" t="str">
        <f>IF(AC748&lt;&gt;"",VLOOKUP(AC748,$P$5:W$120,8,0),"")</f>
        <v/>
      </c>
      <c r="AF748" s="49" t="str">
        <f t="shared" si="123"/>
        <v/>
      </c>
      <c r="AG748" t="str">
        <f t="shared" si="121"/>
        <v/>
      </c>
      <c r="AH748" s="85"/>
      <c r="AI748" s="49" t="str">
        <f t="shared" si="124"/>
        <v/>
      </c>
      <c r="AJ748" t="str">
        <f t="shared" si="122"/>
        <v/>
      </c>
      <c r="AK748" s="97">
        <f t="shared" si="127"/>
        <v>0</v>
      </c>
      <c r="AM748" s="98">
        <f t="shared" si="120"/>
        <v>4703451</v>
      </c>
      <c r="AO748" s="100" t="str">
        <f t="shared" si="125"/>
        <v/>
      </c>
      <c r="AP748" s="100" t="str">
        <f>IF(AO748=1,COUNTIF($AO$6:AO748,"=1"),"")</f>
        <v/>
      </c>
      <c r="AQ748" s="101" t="str">
        <f t="shared" si="126"/>
        <v/>
      </c>
    </row>
    <row r="749" spans="27:43" x14ac:dyDescent="0.2">
      <c r="AA749" s="49">
        <v>744</v>
      </c>
      <c r="AC749" s="49"/>
      <c r="AD749" t="str">
        <f>IF(AC749&lt;&gt;"",VLOOKUP(AC749,$P$5:W$120,8,0),"")</f>
        <v/>
      </c>
      <c r="AF749" s="49" t="str">
        <f t="shared" si="123"/>
        <v/>
      </c>
      <c r="AG749" t="str">
        <f t="shared" si="121"/>
        <v/>
      </c>
      <c r="AH749" s="85"/>
      <c r="AI749" s="49" t="str">
        <f t="shared" si="124"/>
        <v/>
      </c>
      <c r="AJ749" t="str">
        <f t="shared" si="122"/>
        <v/>
      </c>
      <c r="AK749" s="97">
        <f t="shared" si="127"/>
        <v>0</v>
      </c>
      <c r="AM749" s="98">
        <f t="shared" si="120"/>
        <v>4703451</v>
      </c>
      <c r="AO749" s="100" t="str">
        <f t="shared" si="125"/>
        <v/>
      </c>
      <c r="AP749" s="100" t="str">
        <f>IF(AO749=1,COUNTIF($AO$6:AO749,"=1"),"")</f>
        <v/>
      </c>
      <c r="AQ749" s="101" t="str">
        <f t="shared" si="126"/>
        <v/>
      </c>
    </row>
    <row r="750" spans="27:43" x14ac:dyDescent="0.2">
      <c r="AA750" s="49">
        <v>745</v>
      </c>
      <c r="AC750" s="49"/>
      <c r="AD750" t="str">
        <f>IF(AC750&lt;&gt;"",VLOOKUP(AC750,$P$5:W$120,8,0),"")</f>
        <v/>
      </c>
      <c r="AF750" s="49" t="str">
        <f t="shared" si="123"/>
        <v/>
      </c>
      <c r="AG750" t="str">
        <f t="shared" si="121"/>
        <v/>
      </c>
      <c r="AH750" s="85"/>
      <c r="AI750" s="49" t="str">
        <f t="shared" si="124"/>
        <v/>
      </c>
      <c r="AJ750" t="str">
        <f t="shared" si="122"/>
        <v/>
      </c>
      <c r="AK750" s="97">
        <f t="shared" si="127"/>
        <v>0</v>
      </c>
      <c r="AM750" s="98">
        <f t="shared" si="120"/>
        <v>4703451</v>
      </c>
      <c r="AO750" s="100" t="str">
        <f t="shared" si="125"/>
        <v/>
      </c>
      <c r="AP750" s="100" t="str">
        <f>IF(AO750=1,COUNTIF($AO$6:AO750,"=1"),"")</f>
        <v/>
      </c>
      <c r="AQ750" s="101" t="str">
        <f t="shared" si="126"/>
        <v/>
      </c>
    </row>
    <row r="751" spans="27:43" x14ac:dyDescent="0.2">
      <c r="AA751" s="49">
        <v>746</v>
      </c>
      <c r="AC751" s="49"/>
      <c r="AD751" t="str">
        <f>IF(AC751&lt;&gt;"",VLOOKUP(AC751,$P$5:W$120,8,0),"")</f>
        <v/>
      </c>
      <c r="AF751" s="49" t="str">
        <f t="shared" si="123"/>
        <v/>
      </c>
      <c r="AG751" t="str">
        <f t="shared" si="121"/>
        <v/>
      </c>
      <c r="AH751" s="85"/>
      <c r="AI751" s="49" t="str">
        <f t="shared" si="124"/>
        <v/>
      </c>
      <c r="AJ751" t="str">
        <f t="shared" si="122"/>
        <v/>
      </c>
      <c r="AK751" s="97">
        <f t="shared" si="127"/>
        <v>0</v>
      </c>
      <c r="AM751" s="98">
        <f t="shared" si="120"/>
        <v>4703451</v>
      </c>
      <c r="AO751" s="100" t="str">
        <f t="shared" si="125"/>
        <v/>
      </c>
      <c r="AP751" s="100" t="str">
        <f>IF(AO751=1,COUNTIF($AO$6:AO751,"=1"),"")</f>
        <v/>
      </c>
      <c r="AQ751" s="101" t="str">
        <f t="shared" si="126"/>
        <v/>
      </c>
    </row>
    <row r="752" spans="27:43" x14ac:dyDescent="0.2">
      <c r="AA752" s="49">
        <v>747</v>
      </c>
      <c r="AC752" s="49"/>
      <c r="AD752" t="str">
        <f>IF(AC752&lt;&gt;"",VLOOKUP(AC752,$P$5:W$120,8,0),"")</f>
        <v/>
      </c>
      <c r="AF752" s="49" t="str">
        <f t="shared" si="123"/>
        <v/>
      </c>
      <c r="AG752" t="str">
        <f t="shared" si="121"/>
        <v/>
      </c>
      <c r="AH752" s="85"/>
      <c r="AI752" s="49" t="str">
        <f t="shared" si="124"/>
        <v/>
      </c>
      <c r="AJ752" t="str">
        <f t="shared" si="122"/>
        <v/>
      </c>
      <c r="AK752" s="97">
        <f t="shared" si="127"/>
        <v>0</v>
      </c>
      <c r="AM752" s="98">
        <f t="shared" si="120"/>
        <v>4703451</v>
      </c>
      <c r="AO752" s="100" t="str">
        <f t="shared" si="125"/>
        <v/>
      </c>
      <c r="AP752" s="100" t="str">
        <f>IF(AO752=1,COUNTIF($AO$6:AO752,"=1"),"")</f>
        <v/>
      </c>
      <c r="AQ752" s="101" t="str">
        <f t="shared" si="126"/>
        <v/>
      </c>
    </row>
    <row r="753" spans="27:43" x14ac:dyDescent="0.2">
      <c r="AA753" s="49">
        <v>748</v>
      </c>
      <c r="AC753" s="49"/>
      <c r="AD753" t="str">
        <f>IF(AC753&lt;&gt;"",VLOOKUP(AC753,$P$5:W$120,8,0),"")</f>
        <v/>
      </c>
      <c r="AF753" s="49" t="str">
        <f t="shared" si="123"/>
        <v/>
      </c>
      <c r="AG753" t="str">
        <f t="shared" si="121"/>
        <v/>
      </c>
      <c r="AH753" s="85"/>
      <c r="AI753" s="49" t="str">
        <f t="shared" si="124"/>
        <v/>
      </c>
      <c r="AJ753" t="str">
        <f t="shared" si="122"/>
        <v/>
      </c>
      <c r="AK753" s="97">
        <f t="shared" si="127"/>
        <v>0</v>
      </c>
      <c r="AM753" s="98">
        <f t="shared" si="120"/>
        <v>4703451</v>
      </c>
      <c r="AO753" s="100" t="str">
        <f t="shared" si="125"/>
        <v/>
      </c>
      <c r="AP753" s="100" t="str">
        <f>IF(AO753=1,COUNTIF($AO$6:AO753,"=1"),"")</f>
        <v/>
      </c>
      <c r="AQ753" s="101" t="str">
        <f t="shared" si="126"/>
        <v/>
      </c>
    </row>
    <row r="754" spans="27:43" x14ac:dyDescent="0.2">
      <c r="AA754" s="49">
        <v>749</v>
      </c>
      <c r="AC754" s="49"/>
      <c r="AD754" t="str">
        <f>IF(AC754&lt;&gt;"",VLOOKUP(AC754,$P$5:W$120,8,0),"")</f>
        <v/>
      </c>
      <c r="AF754" s="49" t="str">
        <f t="shared" si="123"/>
        <v/>
      </c>
      <c r="AG754" t="str">
        <f t="shared" si="121"/>
        <v/>
      </c>
      <c r="AH754" s="85"/>
      <c r="AI754" s="49" t="str">
        <f t="shared" si="124"/>
        <v/>
      </c>
      <c r="AJ754" t="str">
        <f t="shared" si="122"/>
        <v/>
      </c>
      <c r="AK754" s="97">
        <f t="shared" si="127"/>
        <v>0</v>
      </c>
      <c r="AM754" s="98">
        <f t="shared" si="120"/>
        <v>4703451</v>
      </c>
      <c r="AO754" s="100" t="str">
        <f t="shared" si="125"/>
        <v/>
      </c>
      <c r="AP754" s="100" t="str">
        <f>IF(AO754=1,COUNTIF($AO$6:AO754,"=1"),"")</f>
        <v/>
      </c>
      <c r="AQ754" s="101" t="str">
        <f t="shared" si="126"/>
        <v/>
      </c>
    </row>
    <row r="755" spans="27:43" x14ac:dyDescent="0.2">
      <c r="AA755" s="49">
        <v>750</v>
      </c>
      <c r="AC755" s="49"/>
      <c r="AD755" t="str">
        <f>IF(AC755&lt;&gt;"",VLOOKUP(AC755,$P$5:W$120,8,0),"")</f>
        <v/>
      </c>
      <c r="AF755" s="49" t="str">
        <f t="shared" si="123"/>
        <v/>
      </c>
      <c r="AG755" t="str">
        <f t="shared" si="121"/>
        <v/>
      </c>
      <c r="AH755" s="85"/>
      <c r="AI755" s="49" t="str">
        <f t="shared" si="124"/>
        <v/>
      </c>
      <c r="AJ755" t="str">
        <f t="shared" si="122"/>
        <v/>
      </c>
      <c r="AK755" s="97">
        <f t="shared" si="127"/>
        <v>0</v>
      </c>
      <c r="AM755" s="98">
        <f t="shared" ref="AM755:AM818" si="128">IF(AG755=$AM$3,IF($AM$4="借方残",AH755+AM404,AM404-AH755),IF(AJ755=$AM$3,IF($AM$4="借方残",AM404-AK755,AK755+AM404),AM404))</f>
        <v>4703451</v>
      </c>
      <c r="AO755" s="100" t="str">
        <f t="shared" si="125"/>
        <v/>
      </c>
      <c r="AP755" s="100" t="str">
        <f>IF(AO755=1,COUNTIF($AO$6:AO755,"=1"),"")</f>
        <v/>
      </c>
      <c r="AQ755" s="101" t="str">
        <f t="shared" si="126"/>
        <v/>
      </c>
    </row>
    <row r="756" spans="27:43" x14ac:dyDescent="0.2">
      <c r="AA756" s="49">
        <v>751</v>
      </c>
      <c r="AC756" s="49"/>
      <c r="AD756" t="str">
        <f>IF(AC756&lt;&gt;"",VLOOKUP(AC756,$P$5:W$120,8,0),"")</f>
        <v/>
      </c>
      <c r="AF756" s="49" t="str">
        <f t="shared" si="123"/>
        <v/>
      </c>
      <c r="AG756" t="str">
        <f t="shared" si="121"/>
        <v/>
      </c>
      <c r="AH756" s="85"/>
      <c r="AI756" s="49" t="str">
        <f t="shared" si="124"/>
        <v/>
      </c>
      <c r="AJ756" t="str">
        <f t="shared" si="122"/>
        <v/>
      </c>
      <c r="AK756" s="97">
        <f t="shared" si="127"/>
        <v>0</v>
      </c>
      <c r="AM756" s="98">
        <f t="shared" si="128"/>
        <v>4703451</v>
      </c>
      <c r="AO756" s="100" t="str">
        <f t="shared" si="125"/>
        <v/>
      </c>
      <c r="AP756" s="100" t="str">
        <f>IF(AO756=1,COUNTIF($AO$6:AO756,"=1"),"")</f>
        <v/>
      </c>
      <c r="AQ756" s="101" t="str">
        <f t="shared" si="126"/>
        <v/>
      </c>
    </row>
    <row r="757" spans="27:43" x14ac:dyDescent="0.2">
      <c r="AA757" s="49">
        <v>752</v>
      </c>
      <c r="AC757" s="49"/>
      <c r="AD757" t="str">
        <f>IF(AC757&lt;&gt;"",VLOOKUP(AC757,$P$5:W$120,8,0),"")</f>
        <v/>
      </c>
      <c r="AF757" s="49" t="str">
        <f t="shared" si="123"/>
        <v/>
      </c>
      <c r="AG757" t="str">
        <f t="shared" si="121"/>
        <v/>
      </c>
      <c r="AH757" s="85"/>
      <c r="AI757" s="49" t="str">
        <f t="shared" si="124"/>
        <v/>
      </c>
      <c r="AJ757" t="str">
        <f t="shared" si="122"/>
        <v/>
      </c>
      <c r="AK757" s="97">
        <f t="shared" si="127"/>
        <v>0</v>
      </c>
      <c r="AM757" s="98">
        <f t="shared" si="128"/>
        <v>4703451</v>
      </c>
      <c r="AO757" s="100" t="str">
        <f t="shared" si="125"/>
        <v/>
      </c>
      <c r="AP757" s="100" t="str">
        <f>IF(AO757=1,COUNTIF($AO$6:AO757,"=1"),"")</f>
        <v/>
      </c>
      <c r="AQ757" s="101" t="str">
        <f t="shared" si="126"/>
        <v/>
      </c>
    </row>
    <row r="758" spans="27:43" x14ac:dyDescent="0.2">
      <c r="AA758" s="49">
        <v>753</v>
      </c>
      <c r="AC758" s="49"/>
      <c r="AD758" t="str">
        <f>IF(AC758&lt;&gt;"",VLOOKUP(AC758,$P$5:W$120,8,0),"")</f>
        <v/>
      </c>
      <c r="AF758" s="49" t="str">
        <f t="shared" si="123"/>
        <v/>
      </c>
      <c r="AG758" t="str">
        <f t="shared" si="121"/>
        <v/>
      </c>
      <c r="AH758" s="85"/>
      <c r="AI758" s="49" t="str">
        <f t="shared" si="124"/>
        <v/>
      </c>
      <c r="AJ758" t="str">
        <f t="shared" si="122"/>
        <v/>
      </c>
      <c r="AK758" s="97">
        <f t="shared" si="127"/>
        <v>0</v>
      </c>
      <c r="AM758" s="98">
        <f t="shared" si="128"/>
        <v>4703451</v>
      </c>
      <c r="AO758" s="100" t="str">
        <f t="shared" si="125"/>
        <v/>
      </c>
      <c r="AP758" s="100" t="str">
        <f>IF(AO758=1,COUNTIF($AO$6:AO758,"=1"),"")</f>
        <v/>
      </c>
      <c r="AQ758" s="101" t="str">
        <f t="shared" si="126"/>
        <v/>
      </c>
    </row>
    <row r="759" spans="27:43" x14ac:dyDescent="0.2">
      <c r="AA759" s="49">
        <v>754</v>
      </c>
      <c r="AC759" s="49"/>
      <c r="AD759" t="str">
        <f>IF(AC759&lt;&gt;"",VLOOKUP(AC759,$P$5:W$120,8,0),"")</f>
        <v/>
      </c>
      <c r="AF759" s="49" t="str">
        <f t="shared" si="123"/>
        <v/>
      </c>
      <c r="AG759" t="str">
        <f t="shared" si="121"/>
        <v/>
      </c>
      <c r="AH759" s="85"/>
      <c r="AI759" s="49" t="str">
        <f t="shared" si="124"/>
        <v/>
      </c>
      <c r="AJ759" t="str">
        <f t="shared" si="122"/>
        <v/>
      </c>
      <c r="AK759" s="97">
        <f t="shared" si="127"/>
        <v>0</v>
      </c>
      <c r="AM759" s="98">
        <f t="shared" si="128"/>
        <v>4703451</v>
      </c>
      <c r="AO759" s="100" t="str">
        <f t="shared" si="125"/>
        <v/>
      </c>
      <c r="AP759" s="100" t="str">
        <f>IF(AO759=1,COUNTIF($AO$6:AO759,"=1"),"")</f>
        <v/>
      </c>
      <c r="AQ759" s="101" t="str">
        <f t="shared" si="126"/>
        <v/>
      </c>
    </row>
    <row r="760" spans="27:43" x14ac:dyDescent="0.2">
      <c r="AA760" s="49">
        <v>755</v>
      </c>
      <c r="AC760" s="49"/>
      <c r="AD760" t="str">
        <f>IF(AC760&lt;&gt;"",VLOOKUP(AC760,$P$5:W$120,8,0),"")</f>
        <v/>
      </c>
      <c r="AF760" s="49" t="str">
        <f t="shared" si="123"/>
        <v/>
      </c>
      <c r="AG760" t="str">
        <f t="shared" si="121"/>
        <v/>
      </c>
      <c r="AH760" s="85"/>
      <c r="AI760" s="49" t="str">
        <f t="shared" si="124"/>
        <v/>
      </c>
      <c r="AJ760" t="str">
        <f t="shared" si="122"/>
        <v/>
      </c>
      <c r="AK760" s="97">
        <f t="shared" si="127"/>
        <v>0</v>
      </c>
      <c r="AM760" s="98">
        <f t="shared" si="128"/>
        <v>4703451</v>
      </c>
      <c r="AO760" s="100" t="str">
        <f t="shared" si="125"/>
        <v/>
      </c>
      <c r="AP760" s="100" t="str">
        <f>IF(AO760=1,COUNTIF($AO$6:AO760,"=1"),"")</f>
        <v/>
      </c>
      <c r="AQ760" s="101" t="str">
        <f t="shared" si="126"/>
        <v/>
      </c>
    </row>
    <row r="761" spans="27:43" x14ac:dyDescent="0.2">
      <c r="AA761" s="49">
        <v>756</v>
      </c>
      <c r="AC761" s="49"/>
      <c r="AD761" t="str">
        <f>IF(AC761&lt;&gt;"",VLOOKUP(AC761,$P$5:W$120,8,0),"")</f>
        <v/>
      </c>
      <c r="AF761" s="49" t="str">
        <f t="shared" si="123"/>
        <v/>
      </c>
      <c r="AG761" t="str">
        <f t="shared" si="121"/>
        <v/>
      </c>
      <c r="AH761" s="85"/>
      <c r="AI761" s="49" t="str">
        <f t="shared" si="124"/>
        <v/>
      </c>
      <c r="AJ761" t="str">
        <f t="shared" si="122"/>
        <v/>
      </c>
      <c r="AK761" s="97">
        <f t="shared" si="127"/>
        <v>0</v>
      </c>
      <c r="AM761" s="98">
        <f t="shared" si="128"/>
        <v>4703451</v>
      </c>
      <c r="AO761" s="100" t="str">
        <f t="shared" si="125"/>
        <v/>
      </c>
      <c r="AP761" s="100" t="str">
        <f>IF(AO761=1,COUNTIF($AO$6:AO761,"=1"),"")</f>
        <v/>
      </c>
      <c r="AQ761" s="101" t="str">
        <f t="shared" si="126"/>
        <v/>
      </c>
    </row>
    <row r="762" spans="27:43" x14ac:dyDescent="0.2">
      <c r="AA762" s="49">
        <v>757</v>
      </c>
      <c r="AC762" s="49"/>
      <c r="AD762" t="str">
        <f>IF(AC762&lt;&gt;"",VLOOKUP(AC762,$P$5:W$120,8,0),"")</f>
        <v/>
      </c>
      <c r="AF762" s="49" t="str">
        <f t="shared" si="123"/>
        <v/>
      </c>
      <c r="AG762" t="str">
        <f t="shared" si="121"/>
        <v/>
      </c>
      <c r="AH762" s="85"/>
      <c r="AI762" s="49" t="str">
        <f t="shared" si="124"/>
        <v/>
      </c>
      <c r="AJ762" t="str">
        <f t="shared" si="122"/>
        <v/>
      </c>
      <c r="AK762" s="97">
        <f t="shared" si="127"/>
        <v>0</v>
      </c>
      <c r="AM762" s="98">
        <f t="shared" si="128"/>
        <v>4703451</v>
      </c>
      <c r="AO762" s="100" t="str">
        <f t="shared" si="125"/>
        <v/>
      </c>
      <c r="AP762" s="100" t="str">
        <f>IF(AO762=1,COUNTIF($AO$6:AO762,"=1"),"")</f>
        <v/>
      </c>
      <c r="AQ762" s="101" t="str">
        <f t="shared" si="126"/>
        <v/>
      </c>
    </row>
    <row r="763" spans="27:43" x14ac:dyDescent="0.2">
      <c r="AA763" s="49">
        <v>758</v>
      </c>
      <c r="AC763" s="49"/>
      <c r="AD763" t="str">
        <f>IF(AC763&lt;&gt;"",VLOOKUP(AC763,$P$5:W$120,8,0),"")</f>
        <v/>
      </c>
      <c r="AF763" s="49" t="str">
        <f t="shared" si="123"/>
        <v/>
      </c>
      <c r="AG763" t="str">
        <f t="shared" si="121"/>
        <v/>
      </c>
      <c r="AH763" s="85"/>
      <c r="AI763" s="49" t="str">
        <f t="shared" si="124"/>
        <v/>
      </c>
      <c r="AJ763" t="str">
        <f t="shared" si="122"/>
        <v/>
      </c>
      <c r="AK763" s="97">
        <f t="shared" si="127"/>
        <v>0</v>
      </c>
      <c r="AM763" s="98">
        <f t="shared" si="128"/>
        <v>4703451</v>
      </c>
      <c r="AO763" s="100" t="str">
        <f t="shared" si="125"/>
        <v/>
      </c>
      <c r="AP763" s="100" t="str">
        <f>IF(AO763=1,COUNTIF($AO$6:AO763,"=1"),"")</f>
        <v/>
      </c>
      <c r="AQ763" s="101" t="str">
        <f t="shared" si="126"/>
        <v/>
      </c>
    </row>
    <row r="764" spans="27:43" x14ac:dyDescent="0.2">
      <c r="AA764" s="49">
        <v>759</v>
      </c>
      <c r="AC764" s="49"/>
      <c r="AD764" t="str">
        <f>IF(AC764&lt;&gt;"",VLOOKUP(AC764,$P$5:W$120,8,0),"")</f>
        <v/>
      </c>
      <c r="AF764" s="49" t="str">
        <f t="shared" si="123"/>
        <v/>
      </c>
      <c r="AG764" t="str">
        <f t="shared" si="121"/>
        <v/>
      </c>
      <c r="AH764" s="85"/>
      <c r="AI764" s="49" t="str">
        <f t="shared" si="124"/>
        <v/>
      </c>
      <c r="AJ764" t="str">
        <f t="shared" si="122"/>
        <v/>
      </c>
      <c r="AK764" s="97">
        <f t="shared" si="127"/>
        <v>0</v>
      </c>
      <c r="AM764" s="98">
        <f t="shared" si="128"/>
        <v>4703451</v>
      </c>
      <c r="AO764" s="100" t="str">
        <f t="shared" si="125"/>
        <v/>
      </c>
      <c r="AP764" s="100" t="str">
        <f>IF(AO764=1,COUNTIF($AO$6:AO764,"=1"),"")</f>
        <v/>
      </c>
      <c r="AQ764" s="101" t="str">
        <f t="shared" si="126"/>
        <v/>
      </c>
    </row>
    <row r="765" spans="27:43" x14ac:dyDescent="0.2">
      <c r="AA765" s="49">
        <v>760</v>
      </c>
      <c r="AC765" s="49"/>
      <c r="AD765" t="str">
        <f>IF(AC765&lt;&gt;"",VLOOKUP(AC765,$P$5:W$120,8,0),"")</f>
        <v/>
      </c>
      <c r="AF765" s="49" t="str">
        <f t="shared" si="123"/>
        <v/>
      </c>
      <c r="AG765" t="str">
        <f t="shared" si="121"/>
        <v/>
      </c>
      <c r="AH765" s="85"/>
      <c r="AI765" s="49" t="str">
        <f t="shared" si="124"/>
        <v/>
      </c>
      <c r="AJ765" t="str">
        <f t="shared" si="122"/>
        <v/>
      </c>
      <c r="AK765" s="97">
        <f t="shared" si="127"/>
        <v>0</v>
      </c>
      <c r="AM765" s="98">
        <f t="shared" si="128"/>
        <v>4703451</v>
      </c>
      <c r="AO765" s="100" t="str">
        <f t="shared" si="125"/>
        <v/>
      </c>
      <c r="AP765" s="100" t="str">
        <f>IF(AO765=1,COUNTIF($AO$6:AO765,"=1"),"")</f>
        <v/>
      </c>
      <c r="AQ765" s="101" t="str">
        <f t="shared" si="126"/>
        <v/>
      </c>
    </row>
    <row r="766" spans="27:43" x14ac:dyDescent="0.2">
      <c r="AA766" s="49">
        <v>761</v>
      </c>
      <c r="AC766" s="49"/>
      <c r="AD766" t="str">
        <f>IF(AC766&lt;&gt;"",VLOOKUP(AC766,$P$5:W$120,8,0),"")</f>
        <v/>
      </c>
      <c r="AF766" s="49" t="str">
        <f t="shared" si="123"/>
        <v/>
      </c>
      <c r="AG766" t="str">
        <f t="shared" si="121"/>
        <v/>
      </c>
      <c r="AH766" s="85"/>
      <c r="AI766" s="49" t="str">
        <f t="shared" si="124"/>
        <v/>
      </c>
      <c r="AJ766" t="str">
        <f t="shared" si="122"/>
        <v/>
      </c>
      <c r="AK766" s="97">
        <f t="shared" si="127"/>
        <v>0</v>
      </c>
      <c r="AM766" s="98">
        <f t="shared" si="128"/>
        <v>4703451</v>
      </c>
      <c r="AO766" s="100" t="str">
        <f t="shared" si="125"/>
        <v/>
      </c>
      <c r="AP766" s="100" t="str">
        <f>IF(AO766=1,COUNTIF($AO$6:AO766,"=1"),"")</f>
        <v/>
      </c>
      <c r="AQ766" s="101" t="str">
        <f t="shared" si="126"/>
        <v/>
      </c>
    </row>
    <row r="767" spans="27:43" x14ac:dyDescent="0.2">
      <c r="AA767" s="49">
        <v>762</v>
      </c>
      <c r="AC767" s="49"/>
      <c r="AD767" t="str">
        <f>IF(AC767&lt;&gt;"",VLOOKUP(AC767,$P$5:W$120,8,0),"")</f>
        <v/>
      </c>
      <c r="AF767" s="49" t="str">
        <f t="shared" si="123"/>
        <v/>
      </c>
      <c r="AG767" t="str">
        <f t="shared" si="121"/>
        <v/>
      </c>
      <c r="AH767" s="85"/>
      <c r="AI767" s="49" t="str">
        <f t="shared" si="124"/>
        <v/>
      </c>
      <c r="AJ767" t="str">
        <f t="shared" si="122"/>
        <v/>
      </c>
      <c r="AK767" s="97">
        <f t="shared" si="127"/>
        <v>0</v>
      </c>
      <c r="AM767" s="98">
        <f t="shared" si="128"/>
        <v>4703451</v>
      </c>
      <c r="AO767" s="100" t="str">
        <f t="shared" si="125"/>
        <v/>
      </c>
      <c r="AP767" s="100" t="str">
        <f>IF(AO767=1,COUNTIF($AO$6:AO767,"=1"),"")</f>
        <v/>
      </c>
      <c r="AQ767" s="101" t="str">
        <f t="shared" si="126"/>
        <v/>
      </c>
    </row>
    <row r="768" spans="27:43" x14ac:dyDescent="0.2">
      <c r="AA768" s="49">
        <v>763</v>
      </c>
      <c r="AC768" s="49"/>
      <c r="AD768" t="str">
        <f>IF(AC768&lt;&gt;"",VLOOKUP(AC768,$P$5:W$120,8,0),"")</f>
        <v/>
      </c>
      <c r="AF768" s="49" t="str">
        <f t="shared" si="123"/>
        <v/>
      </c>
      <c r="AG768" t="str">
        <f t="shared" si="121"/>
        <v/>
      </c>
      <c r="AH768" s="85"/>
      <c r="AI768" s="49" t="str">
        <f t="shared" si="124"/>
        <v/>
      </c>
      <c r="AJ768" t="str">
        <f t="shared" si="122"/>
        <v/>
      </c>
      <c r="AK768" s="97">
        <f t="shared" si="127"/>
        <v>0</v>
      </c>
      <c r="AM768" s="98">
        <f t="shared" si="128"/>
        <v>4703451</v>
      </c>
      <c r="AO768" s="100" t="str">
        <f t="shared" si="125"/>
        <v/>
      </c>
      <c r="AP768" s="100" t="str">
        <f>IF(AO768=1,COUNTIF($AO$6:AO768,"=1"),"")</f>
        <v/>
      </c>
      <c r="AQ768" s="101" t="str">
        <f t="shared" si="126"/>
        <v/>
      </c>
    </row>
    <row r="769" spans="27:43" x14ac:dyDescent="0.2">
      <c r="AA769" s="49">
        <v>764</v>
      </c>
      <c r="AC769" s="49"/>
      <c r="AD769" t="str">
        <f>IF(AC769&lt;&gt;"",VLOOKUP(AC769,$P$5:W$120,8,0),"")</f>
        <v/>
      </c>
      <c r="AF769" s="49" t="str">
        <f t="shared" si="123"/>
        <v/>
      </c>
      <c r="AG769" t="str">
        <f t="shared" si="121"/>
        <v/>
      </c>
      <c r="AH769" s="85"/>
      <c r="AI769" s="49" t="str">
        <f t="shared" si="124"/>
        <v/>
      </c>
      <c r="AJ769" t="str">
        <f t="shared" si="122"/>
        <v/>
      </c>
      <c r="AK769" s="97">
        <f t="shared" si="127"/>
        <v>0</v>
      </c>
      <c r="AM769" s="98">
        <f t="shared" si="128"/>
        <v>4703451</v>
      </c>
      <c r="AO769" s="100" t="str">
        <f t="shared" si="125"/>
        <v/>
      </c>
      <c r="AP769" s="100" t="str">
        <f>IF(AO769=1,COUNTIF($AO$6:AO769,"=1"),"")</f>
        <v/>
      </c>
      <c r="AQ769" s="101" t="str">
        <f t="shared" si="126"/>
        <v/>
      </c>
    </row>
    <row r="770" spans="27:43" x14ac:dyDescent="0.2">
      <c r="AA770" s="49">
        <v>765</v>
      </c>
      <c r="AC770" s="49"/>
      <c r="AD770" t="str">
        <f>IF(AC770&lt;&gt;"",VLOOKUP(AC770,$P$5:W$120,8,0),"")</f>
        <v/>
      </c>
      <c r="AF770" s="49" t="str">
        <f t="shared" si="123"/>
        <v/>
      </c>
      <c r="AG770" t="str">
        <f t="shared" si="121"/>
        <v/>
      </c>
      <c r="AH770" s="85"/>
      <c r="AI770" s="49" t="str">
        <f t="shared" si="124"/>
        <v/>
      </c>
      <c r="AJ770" t="str">
        <f t="shared" si="122"/>
        <v/>
      </c>
      <c r="AK770" s="97">
        <f t="shared" si="127"/>
        <v>0</v>
      </c>
      <c r="AM770" s="98">
        <f t="shared" si="128"/>
        <v>4703451</v>
      </c>
      <c r="AO770" s="100" t="str">
        <f t="shared" si="125"/>
        <v/>
      </c>
      <c r="AP770" s="100" t="str">
        <f>IF(AO770=1,COUNTIF($AO$6:AO770,"=1"),"")</f>
        <v/>
      </c>
      <c r="AQ770" s="101" t="str">
        <f t="shared" si="126"/>
        <v/>
      </c>
    </row>
    <row r="771" spans="27:43" x14ac:dyDescent="0.2">
      <c r="AA771" s="49">
        <v>766</v>
      </c>
      <c r="AC771" s="49"/>
      <c r="AD771" t="str">
        <f>IF(AC771&lt;&gt;"",VLOOKUP(AC771,$P$5:W$120,8,0),"")</f>
        <v/>
      </c>
      <c r="AF771" s="49" t="str">
        <f t="shared" si="123"/>
        <v/>
      </c>
      <c r="AG771" t="str">
        <f t="shared" si="121"/>
        <v/>
      </c>
      <c r="AH771" s="85"/>
      <c r="AI771" s="49" t="str">
        <f t="shared" si="124"/>
        <v/>
      </c>
      <c r="AJ771" t="str">
        <f t="shared" si="122"/>
        <v/>
      </c>
      <c r="AK771" s="97">
        <f t="shared" si="127"/>
        <v>0</v>
      </c>
      <c r="AM771" s="98">
        <f t="shared" si="128"/>
        <v>4703451</v>
      </c>
      <c r="AO771" s="100" t="str">
        <f t="shared" si="125"/>
        <v/>
      </c>
      <c r="AP771" s="100" t="str">
        <f>IF(AO771=1,COUNTIF($AO$6:AO771,"=1"),"")</f>
        <v/>
      </c>
      <c r="AQ771" s="101" t="str">
        <f t="shared" si="126"/>
        <v/>
      </c>
    </row>
    <row r="772" spans="27:43" x14ac:dyDescent="0.2">
      <c r="AA772" s="49">
        <v>767</v>
      </c>
      <c r="AC772" s="49"/>
      <c r="AD772" t="str">
        <f>IF(AC772&lt;&gt;"",VLOOKUP(AC772,$P$5:W$120,8,0),"")</f>
        <v/>
      </c>
      <c r="AF772" s="49" t="str">
        <f t="shared" si="123"/>
        <v/>
      </c>
      <c r="AG772" t="str">
        <f t="shared" si="121"/>
        <v/>
      </c>
      <c r="AH772" s="85"/>
      <c r="AI772" s="49" t="str">
        <f t="shared" si="124"/>
        <v/>
      </c>
      <c r="AJ772" t="str">
        <f t="shared" si="122"/>
        <v/>
      </c>
      <c r="AK772" s="97">
        <f t="shared" si="127"/>
        <v>0</v>
      </c>
      <c r="AM772" s="98">
        <f t="shared" si="128"/>
        <v>4703451</v>
      </c>
      <c r="AO772" s="100" t="str">
        <f t="shared" si="125"/>
        <v/>
      </c>
      <c r="AP772" s="100" t="str">
        <f>IF(AO772=1,COUNTIF($AO$6:AO772,"=1"),"")</f>
        <v/>
      </c>
      <c r="AQ772" s="101" t="str">
        <f t="shared" si="126"/>
        <v/>
      </c>
    </row>
    <row r="773" spans="27:43" x14ac:dyDescent="0.2">
      <c r="AA773" s="49">
        <v>768</v>
      </c>
      <c r="AC773" s="49"/>
      <c r="AD773" t="str">
        <f>IF(AC773&lt;&gt;"",VLOOKUP(AC773,$P$5:W$120,8,0),"")</f>
        <v/>
      </c>
      <c r="AF773" s="49" t="str">
        <f t="shared" si="123"/>
        <v/>
      </c>
      <c r="AG773" t="str">
        <f t="shared" ref="AG773:AG836" si="129">IF(AF773&lt;&gt;"",VLOOKUP(AF773,$B$5:$L$106,11,0),"")</f>
        <v/>
      </c>
      <c r="AH773" s="85"/>
      <c r="AI773" s="49" t="str">
        <f t="shared" si="124"/>
        <v/>
      </c>
      <c r="AJ773" t="str">
        <f t="shared" ref="AJ773:AJ836" si="130">IF(AI773&lt;&gt;"",VLOOKUP(AI773,$B$5:$L$106,11,0),"")</f>
        <v/>
      </c>
      <c r="AK773" s="97">
        <f t="shared" si="127"/>
        <v>0</v>
      </c>
      <c r="AM773" s="98">
        <f t="shared" si="128"/>
        <v>4703451</v>
      </c>
      <c r="AO773" s="100" t="str">
        <f t="shared" si="125"/>
        <v/>
      </c>
      <c r="AP773" s="100" t="str">
        <f>IF(AO773=1,COUNTIF($AO$6:AO773,"=1"),"")</f>
        <v/>
      </c>
      <c r="AQ773" s="101" t="str">
        <f t="shared" si="126"/>
        <v/>
      </c>
    </row>
    <row r="774" spans="27:43" x14ac:dyDescent="0.2">
      <c r="AA774" s="49">
        <v>769</v>
      </c>
      <c r="AC774" s="49"/>
      <c r="AD774" t="str">
        <f>IF(AC774&lt;&gt;"",VLOOKUP(AC774,$P$5:W$120,8,0),"")</f>
        <v/>
      </c>
      <c r="AF774" s="49" t="str">
        <f t="shared" ref="AF774:AF837" si="131">IF(ISERROR(VALUE(MID(AD774,1,3))),"",VALUE(MID(VLOOKUP(VALUE(MID(AD774,1,3)),$P$5:$W$120,4,0),1,3)))</f>
        <v/>
      </c>
      <c r="AG774" t="str">
        <f t="shared" si="129"/>
        <v/>
      </c>
      <c r="AH774" s="85"/>
      <c r="AI774" s="49" t="str">
        <f t="shared" ref="AI774:AI837" si="132">IF(ISERR(VALUE(MID(AD774,1,3))),"",VALUE(MID(VLOOKUP(VALUE(MID(AD774,1,3)),$P$5:$W$120,6,0),1,3)))</f>
        <v/>
      </c>
      <c r="AJ774" t="str">
        <f t="shared" si="130"/>
        <v/>
      </c>
      <c r="AK774" s="97">
        <f t="shared" si="127"/>
        <v>0</v>
      </c>
      <c r="AM774" s="98">
        <f t="shared" si="128"/>
        <v>4703451</v>
      </c>
      <c r="AO774" s="100" t="str">
        <f t="shared" ref="AO774:AO837" si="133">IF($AO$3="","",IF(OR(AG774=$AO$3,AJ774=$AO$3),1,""))</f>
        <v/>
      </c>
      <c r="AP774" s="100" t="str">
        <f>IF(AO774=1,COUNTIF($AO$6:AO774,"=1"),"")</f>
        <v/>
      </c>
      <c r="AQ774" s="101" t="str">
        <f t="shared" ref="AQ774:AQ837" si="134">IF($AO$3="","",IF(AG774=$AO$3,"借",IF(AJ774=$AO$3,"貸","")))</f>
        <v/>
      </c>
    </row>
    <row r="775" spans="27:43" x14ac:dyDescent="0.2">
      <c r="AA775" s="49">
        <v>770</v>
      </c>
      <c r="AC775" s="49"/>
      <c r="AD775" t="str">
        <f>IF(AC775&lt;&gt;"",VLOOKUP(AC775,$P$5:W$120,8,0),"")</f>
        <v/>
      </c>
      <c r="AF775" s="49" t="str">
        <f t="shared" si="131"/>
        <v/>
      </c>
      <c r="AG775" t="str">
        <f t="shared" si="129"/>
        <v/>
      </c>
      <c r="AH775" s="85"/>
      <c r="AI775" s="49" t="str">
        <f t="shared" si="132"/>
        <v/>
      </c>
      <c r="AJ775" t="str">
        <f t="shared" si="130"/>
        <v/>
      </c>
      <c r="AK775" s="97">
        <f t="shared" si="127"/>
        <v>0</v>
      </c>
      <c r="AM775" s="98">
        <f t="shared" si="128"/>
        <v>4703451</v>
      </c>
      <c r="AO775" s="100" t="str">
        <f t="shared" si="133"/>
        <v/>
      </c>
      <c r="AP775" s="100" t="str">
        <f>IF(AO775=1,COUNTIF($AO$6:AO775,"=1"),"")</f>
        <v/>
      </c>
      <c r="AQ775" s="101" t="str">
        <f t="shared" si="134"/>
        <v/>
      </c>
    </row>
    <row r="776" spans="27:43" x14ac:dyDescent="0.2">
      <c r="AA776" s="49">
        <v>771</v>
      </c>
      <c r="AC776" s="49"/>
      <c r="AD776" t="str">
        <f>IF(AC776&lt;&gt;"",VLOOKUP(AC776,$P$5:W$120,8,0),"")</f>
        <v/>
      </c>
      <c r="AF776" s="49" t="str">
        <f t="shared" si="131"/>
        <v/>
      </c>
      <c r="AG776" t="str">
        <f t="shared" si="129"/>
        <v/>
      </c>
      <c r="AH776" s="85"/>
      <c r="AI776" s="49" t="str">
        <f t="shared" si="132"/>
        <v/>
      </c>
      <c r="AJ776" t="str">
        <f t="shared" si="130"/>
        <v/>
      </c>
      <c r="AK776" s="97">
        <f t="shared" si="127"/>
        <v>0</v>
      </c>
      <c r="AM776" s="98">
        <f t="shared" si="128"/>
        <v>4703451</v>
      </c>
      <c r="AO776" s="100" t="str">
        <f t="shared" si="133"/>
        <v/>
      </c>
      <c r="AP776" s="100" t="str">
        <f>IF(AO776=1,COUNTIF($AO$6:AO776,"=1"),"")</f>
        <v/>
      </c>
      <c r="AQ776" s="101" t="str">
        <f t="shared" si="134"/>
        <v/>
      </c>
    </row>
    <row r="777" spans="27:43" x14ac:dyDescent="0.2">
      <c r="AA777" s="49">
        <v>772</v>
      </c>
      <c r="AC777" s="49"/>
      <c r="AD777" t="str">
        <f>IF(AC777&lt;&gt;"",VLOOKUP(AC777,$P$5:W$120,8,0),"")</f>
        <v/>
      </c>
      <c r="AF777" s="49" t="str">
        <f t="shared" si="131"/>
        <v/>
      </c>
      <c r="AG777" t="str">
        <f t="shared" si="129"/>
        <v/>
      </c>
      <c r="AH777" s="85"/>
      <c r="AI777" s="49" t="str">
        <f t="shared" si="132"/>
        <v/>
      </c>
      <c r="AJ777" t="str">
        <f t="shared" si="130"/>
        <v/>
      </c>
      <c r="AK777" s="97">
        <f t="shared" si="127"/>
        <v>0</v>
      </c>
      <c r="AM777" s="98">
        <f t="shared" si="128"/>
        <v>4703451</v>
      </c>
      <c r="AO777" s="100" t="str">
        <f t="shared" si="133"/>
        <v/>
      </c>
      <c r="AP777" s="100" t="str">
        <f>IF(AO777=1,COUNTIF($AO$6:AO777,"=1"),"")</f>
        <v/>
      </c>
      <c r="AQ777" s="101" t="str">
        <f t="shared" si="134"/>
        <v/>
      </c>
    </row>
    <row r="778" spans="27:43" x14ac:dyDescent="0.2">
      <c r="AA778" s="49">
        <v>773</v>
      </c>
      <c r="AC778" s="49"/>
      <c r="AD778" t="str">
        <f>IF(AC778&lt;&gt;"",VLOOKUP(AC778,$P$5:W$120,8,0),"")</f>
        <v/>
      </c>
      <c r="AF778" s="49" t="str">
        <f t="shared" si="131"/>
        <v/>
      </c>
      <c r="AG778" t="str">
        <f t="shared" si="129"/>
        <v/>
      </c>
      <c r="AH778" s="85"/>
      <c r="AI778" s="49" t="str">
        <f t="shared" si="132"/>
        <v/>
      </c>
      <c r="AJ778" t="str">
        <f t="shared" si="130"/>
        <v/>
      </c>
      <c r="AK778" s="97">
        <f t="shared" si="127"/>
        <v>0</v>
      </c>
      <c r="AM778" s="98">
        <f t="shared" si="128"/>
        <v>4703451</v>
      </c>
      <c r="AO778" s="100" t="str">
        <f t="shared" si="133"/>
        <v/>
      </c>
      <c r="AP778" s="100" t="str">
        <f>IF(AO778=1,COUNTIF($AO$6:AO778,"=1"),"")</f>
        <v/>
      </c>
      <c r="AQ778" s="101" t="str">
        <f t="shared" si="134"/>
        <v/>
      </c>
    </row>
    <row r="779" spans="27:43" x14ac:dyDescent="0.2">
      <c r="AA779" s="49">
        <v>774</v>
      </c>
      <c r="AC779" s="49"/>
      <c r="AD779" t="str">
        <f>IF(AC779&lt;&gt;"",VLOOKUP(AC779,$P$5:W$120,8,0),"")</f>
        <v/>
      </c>
      <c r="AF779" s="49" t="str">
        <f t="shared" si="131"/>
        <v/>
      </c>
      <c r="AG779" t="str">
        <f t="shared" si="129"/>
        <v/>
      </c>
      <c r="AH779" s="85"/>
      <c r="AI779" s="49" t="str">
        <f t="shared" si="132"/>
        <v/>
      </c>
      <c r="AJ779" t="str">
        <f t="shared" si="130"/>
        <v/>
      </c>
      <c r="AK779" s="97">
        <f t="shared" si="127"/>
        <v>0</v>
      </c>
      <c r="AM779" s="98">
        <f t="shared" si="128"/>
        <v>4703451</v>
      </c>
      <c r="AO779" s="100" t="str">
        <f t="shared" si="133"/>
        <v/>
      </c>
      <c r="AP779" s="100" t="str">
        <f>IF(AO779=1,COUNTIF($AO$6:AO779,"=1"),"")</f>
        <v/>
      </c>
      <c r="AQ779" s="101" t="str">
        <f t="shared" si="134"/>
        <v/>
      </c>
    </row>
    <row r="780" spans="27:43" x14ac:dyDescent="0.2">
      <c r="AA780" s="49">
        <v>775</v>
      </c>
      <c r="AC780" s="49"/>
      <c r="AD780" t="str">
        <f>IF(AC780&lt;&gt;"",VLOOKUP(AC780,$P$5:W$120,8,0),"")</f>
        <v/>
      </c>
      <c r="AF780" s="49" t="str">
        <f t="shared" si="131"/>
        <v/>
      </c>
      <c r="AG780" t="str">
        <f t="shared" si="129"/>
        <v/>
      </c>
      <c r="AH780" s="85"/>
      <c r="AI780" s="49" t="str">
        <f t="shared" si="132"/>
        <v/>
      </c>
      <c r="AJ780" t="str">
        <f t="shared" si="130"/>
        <v/>
      </c>
      <c r="AK780" s="97">
        <f t="shared" si="127"/>
        <v>0</v>
      </c>
      <c r="AM780" s="98">
        <f t="shared" si="128"/>
        <v>4703451</v>
      </c>
      <c r="AO780" s="100" t="str">
        <f t="shared" si="133"/>
        <v/>
      </c>
      <c r="AP780" s="100" t="str">
        <f>IF(AO780=1,COUNTIF($AO$6:AO780,"=1"),"")</f>
        <v/>
      </c>
      <c r="AQ780" s="101" t="str">
        <f t="shared" si="134"/>
        <v/>
      </c>
    </row>
    <row r="781" spans="27:43" x14ac:dyDescent="0.2">
      <c r="AA781" s="49">
        <v>776</v>
      </c>
      <c r="AC781" s="49"/>
      <c r="AD781" t="str">
        <f>IF(AC781&lt;&gt;"",VLOOKUP(AC781,$P$5:W$120,8,0),"")</f>
        <v/>
      </c>
      <c r="AF781" s="49" t="str">
        <f t="shared" si="131"/>
        <v/>
      </c>
      <c r="AG781" t="str">
        <f t="shared" si="129"/>
        <v/>
      </c>
      <c r="AH781" s="85"/>
      <c r="AI781" s="49" t="str">
        <f t="shared" si="132"/>
        <v/>
      </c>
      <c r="AJ781" t="str">
        <f t="shared" si="130"/>
        <v/>
      </c>
      <c r="AK781" s="97">
        <f t="shared" si="127"/>
        <v>0</v>
      </c>
      <c r="AM781" s="98">
        <f t="shared" si="128"/>
        <v>4703451</v>
      </c>
      <c r="AO781" s="100" t="str">
        <f t="shared" si="133"/>
        <v/>
      </c>
      <c r="AP781" s="100" t="str">
        <f>IF(AO781=1,COUNTIF($AO$6:AO781,"=1"),"")</f>
        <v/>
      </c>
      <c r="AQ781" s="101" t="str">
        <f t="shared" si="134"/>
        <v/>
      </c>
    </row>
    <row r="782" spans="27:43" x14ac:dyDescent="0.2">
      <c r="AA782" s="49">
        <v>777</v>
      </c>
      <c r="AC782" s="49"/>
      <c r="AD782" t="str">
        <f>IF(AC782&lt;&gt;"",VLOOKUP(AC782,$P$5:W$120,8,0),"")</f>
        <v/>
      </c>
      <c r="AF782" s="49" t="str">
        <f t="shared" si="131"/>
        <v/>
      </c>
      <c r="AG782" t="str">
        <f t="shared" si="129"/>
        <v/>
      </c>
      <c r="AH782" s="85"/>
      <c r="AI782" s="49" t="str">
        <f t="shared" si="132"/>
        <v/>
      </c>
      <c r="AJ782" t="str">
        <f t="shared" si="130"/>
        <v/>
      </c>
      <c r="AK782" s="97">
        <f t="shared" si="127"/>
        <v>0</v>
      </c>
      <c r="AM782" s="98">
        <f t="shared" si="128"/>
        <v>4703451</v>
      </c>
      <c r="AO782" s="100" t="str">
        <f t="shared" si="133"/>
        <v/>
      </c>
      <c r="AP782" s="100" t="str">
        <f>IF(AO782=1,COUNTIF($AO$6:AO782,"=1"),"")</f>
        <v/>
      </c>
      <c r="AQ782" s="101" t="str">
        <f t="shared" si="134"/>
        <v/>
      </c>
    </row>
    <row r="783" spans="27:43" x14ac:dyDescent="0.2">
      <c r="AA783" s="49">
        <v>778</v>
      </c>
      <c r="AC783" s="49"/>
      <c r="AD783" t="str">
        <f>IF(AC783&lt;&gt;"",VLOOKUP(AC783,$P$5:W$120,8,0),"")</f>
        <v/>
      </c>
      <c r="AF783" s="49" t="str">
        <f t="shared" si="131"/>
        <v/>
      </c>
      <c r="AG783" t="str">
        <f t="shared" si="129"/>
        <v/>
      </c>
      <c r="AH783" s="85"/>
      <c r="AI783" s="49" t="str">
        <f t="shared" si="132"/>
        <v/>
      </c>
      <c r="AJ783" t="str">
        <f t="shared" si="130"/>
        <v/>
      </c>
      <c r="AK783" s="97">
        <f t="shared" si="127"/>
        <v>0</v>
      </c>
      <c r="AM783" s="98">
        <f t="shared" si="128"/>
        <v>4703451</v>
      </c>
      <c r="AO783" s="100" t="str">
        <f t="shared" si="133"/>
        <v/>
      </c>
      <c r="AP783" s="100" t="str">
        <f>IF(AO783=1,COUNTIF($AO$6:AO783,"=1"),"")</f>
        <v/>
      </c>
      <c r="AQ783" s="101" t="str">
        <f t="shared" si="134"/>
        <v/>
      </c>
    </row>
    <row r="784" spans="27:43" x14ac:dyDescent="0.2">
      <c r="AA784" s="49">
        <v>779</v>
      </c>
      <c r="AC784" s="49"/>
      <c r="AD784" t="str">
        <f>IF(AC784&lt;&gt;"",VLOOKUP(AC784,$P$5:W$120,8,0),"")</f>
        <v/>
      </c>
      <c r="AF784" s="49" t="str">
        <f t="shared" si="131"/>
        <v/>
      </c>
      <c r="AG784" t="str">
        <f t="shared" si="129"/>
        <v/>
      </c>
      <c r="AH784" s="85"/>
      <c r="AI784" s="49" t="str">
        <f t="shared" si="132"/>
        <v/>
      </c>
      <c r="AJ784" t="str">
        <f t="shared" si="130"/>
        <v/>
      </c>
      <c r="AK784" s="97">
        <f t="shared" si="127"/>
        <v>0</v>
      </c>
      <c r="AM784" s="98">
        <f t="shared" si="128"/>
        <v>4703451</v>
      </c>
      <c r="AO784" s="100" t="str">
        <f t="shared" si="133"/>
        <v/>
      </c>
      <c r="AP784" s="100" t="str">
        <f>IF(AO784=1,COUNTIF($AO$6:AO784,"=1"),"")</f>
        <v/>
      </c>
      <c r="AQ784" s="101" t="str">
        <f t="shared" si="134"/>
        <v/>
      </c>
    </row>
    <row r="785" spans="27:43" x14ac:dyDescent="0.2">
      <c r="AA785" s="49">
        <v>780</v>
      </c>
      <c r="AC785" s="49"/>
      <c r="AD785" t="str">
        <f>IF(AC785&lt;&gt;"",VLOOKUP(AC785,$P$5:W$120,8,0),"")</f>
        <v/>
      </c>
      <c r="AF785" s="49" t="str">
        <f t="shared" si="131"/>
        <v/>
      </c>
      <c r="AG785" t="str">
        <f t="shared" si="129"/>
        <v/>
      </c>
      <c r="AH785" s="85"/>
      <c r="AI785" s="49" t="str">
        <f t="shared" si="132"/>
        <v/>
      </c>
      <c r="AJ785" t="str">
        <f t="shared" si="130"/>
        <v/>
      </c>
      <c r="AK785" s="97">
        <f t="shared" si="127"/>
        <v>0</v>
      </c>
      <c r="AM785" s="98">
        <f t="shared" si="128"/>
        <v>4703451</v>
      </c>
      <c r="AO785" s="100" t="str">
        <f t="shared" si="133"/>
        <v/>
      </c>
      <c r="AP785" s="100" t="str">
        <f>IF(AO785=1,COUNTIF($AO$6:AO785,"=1"),"")</f>
        <v/>
      </c>
      <c r="AQ785" s="101" t="str">
        <f t="shared" si="134"/>
        <v/>
      </c>
    </row>
    <row r="786" spans="27:43" x14ac:dyDescent="0.2">
      <c r="AA786" s="49">
        <v>781</v>
      </c>
      <c r="AC786" s="49"/>
      <c r="AD786" t="str">
        <f>IF(AC786&lt;&gt;"",VLOOKUP(AC786,$P$5:W$120,8,0),"")</f>
        <v/>
      </c>
      <c r="AF786" s="49" t="str">
        <f t="shared" si="131"/>
        <v/>
      </c>
      <c r="AG786" t="str">
        <f t="shared" si="129"/>
        <v/>
      </c>
      <c r="AH786" s="85"/>
      <c r="AI786" s="49" t="str">
        <f t="shared" si="132"/>
        <v/>
      </c>
      <c r="AJ786" t="str">
        <f t="shared" si="130"/>
        <v/>
      </c>
      <c r="AK786" s="97">
        <f t="shared" si="127"/>
        <v>0</v>
      </c>
      <c r="AM786" s="98">
        <f t="shared" si="128"/>
        <v>4703451</v>
      </c>
      <c r="AO786" s="100" t="str">
        <f t="shared" si="133"/>
        <v/>
      </c>
      <c r="AP786" s="100" t="str">
        <f>IF(AO786=1,COUNTIF($AO$6:AO786,"=1"),"")</f>
        <v/>
      </c>
      <c r="AQ786" s="101" t="str">
        <f t="shared" si="134"/>
        <v/>
      </c>
    </row>
    <row r="787" spans="27:43" x14ac:dyDescent="0.2">
      <c r="AA787" s="49">
        <v>782</v>
      </c>
      <c r="AC787" s="49"/>
      <c r="AD787" t="str">
        <f>IF(AC787&lt;&gt;"",VLOOKUP(AC787,$P$5:W$120,8,0),"")</f>
        <v/>
      </c>
      <c r="AF787" s="49" t="str">
        <f t="shared" si="131"/>
        <v/>
      </c>
      <c r="AG787" t="str">
        <f t="shared" si="129"/>
        <v/>
      </c>
      <c r="AH787" s="85"/>
      <c r="AI787" s="49" t="str">
        <f t="shared" si="132"/>
        <v/>
      </c>
      <c r="AJ787" t="str">
        <f t="shared" si="130"/>
        <v/>
      </c>
      <c r="AK787" s="97">
        <f t="shared" si="127"/>
        <v>0</v>
      </c>
      <c r="AM787" s="98">
        <f t="shared" si="128"/>
        <v>4703451</v>
      </c>
      <c r="AO787" s="100" t="str">
        <f t="shared" si="133"/>
        <v/>
      </c>
      <c r="AP787" s="100" t="str">
        <f>IF(AO787=1,COUNTIF($AO$6:AO787,"=1"),"")</f>
        <v/>
      </c>
      <c r="AQ787" s="101" t="str">
        <f t="shared" si="134"/>
        <v/>
      </c>
    </row>
    <row r="788" spans="27:43" x14ac:dyDescent="0.2">
      <c r="AA788" s="49">
        <v>783</v>
      </c>
      <c r="AC788" s="49"/>
      <c r="AD788" t="str">
        <f>IF(AC788&lt;&gt;"",VLOOKUP(AC788,$P$5:W$120,8,0),"")</f>
        <v/>
      </c>
      <c r="AF788" s="49" t="str">
        <f t="shared" si="131"/>
        <v/>
      </c>
      <c r="AG788" t="str">
        <f t="shared" si="129"/>
        <v/>
      </c>
      <c r="AH788" s="85"/>
      <c r="AI788" s="49" t="str">
        <f t="shared" si="132"/>
        <v/>
      </c>
      <c r="AJ788" t="str">
        <f t="shared" si="130"/>
        <v/>
      </c>
      <c r="AK788" s="97">
        <f t="shared" si="127"/>
        <v>0</v>
      </c>
      <c r="AM788" s="98">
        <f t="shared" si="128"/>
        <v>4703451</v>
      </c>
      <c r="AO788" s="100" t="str">
        <f t="shared" si="133"/>
        <v/>
      </c>
      <c r="AP788" s="100" t="str">
        <f>IF(AO788=1,COUNTIF($AO$6:AO788,"=1"),"")</f>
        <v/>
      </c>
      <c r="AQ788" s="101" t="str">
        <f t="shared" si="134"/>
        <v/>
      </c>
    </row>
    <row r="789" spans="27:43" x14ac:dyDescent="0.2">
      <c r="AA789" s="49">
        <v>784</v>
      </c>
      <c r="AC789" s="49"/>
      <c r="AD789" t="str">
        <f>IF(AC789&lt;&gt;"",VLOOKUP(AC789,$P$5:W$120,8,0),"")</f>
        <v/>
      </c>
      <c r="AF789" s="49" t="str">
        <f t="shared" si="131"/>
        <v/>
      </c>
      <c r="AG789" t="str">
        <f t="shared" si="129"/>
        <v/>
      </c>
      <c r="AH789" s="85"/>
      <c r="AI789" s="49" t="str">
        <f t="shared" si="132"/>
        <v/>
      </c>
      <c r="AJ789" t="str">
        <f t="shared" si="130"/>
        <v/>
      </c>
      <c r="AK789" s="97">
        <f t="shared" si="127"/>
        <v>0</v>
      </c>
      <c r="AM789" s="98">
        <f t="shared" si="128"/>
        <v>4703451</v>
      </c>
      <c r="AO789" s="100" t="str">
        <f t="shared" si="133"/>
        <v/>
      </c>
      <c r="AP789" s="100" t="str">
        <f>IF(AO789=1,COUNTIF($AO$6:AO789,"=1"),"")</f>
        <v/>
      </c>
      <c r="AQ789" s="101" t="str">
        <f t="shared" si="134"/>
        <v/>
      </c>
    </row>
    <row r="790" spans="27:43" x14ac:dyDescent="0.2">
      <c r="AA790" s="49">
        <v>785</v>
      </c>
      <c r="AC790" s="49"/>
      <c r="AD790" t="str">
        <f>IF(AC790&lt;&gt;"",VLOOKUP(AC790,$P$5:W$120,8,0),"")</f>
        <v/>
      </c>
      <c r="AF790" s="49" t="str">
        <f t="shared" si="131"/>
        <v/>
      </c>
      <c r="AG790" t="str">
        <f t="shared" si="129"/>
        <v/>
      </c>
      <c r="AH790" s="85"/>
      <c r="AI790" s="49" t="str">
        <f t="shared" si="132"/>
        <v/>
      </c>
      <c r="AJ790" t="str">
        <f t="shared" si="130"/>
        <v/>
      </c>
      <c r="AK790" s="97">
        <f t="shared" si="127"/>
        <v>0</v>
      </c>
      <c r="AM790" s="98">
        <f t="shared" si="128"/>
        <v>4703451</v>
      </c>
      <c r="AO790" s="100" t="str">
        <f t="shared" si="133"/>
        <v/>
      </c>
      <c r="AP790" s="100" t="str">
        <f>IF(AO790=1,COUNTIF($AO$6:AO790,"=1"),"")</f>
        <v/>
      </c>
      <c r="AQ790" s="101" t="str">
        <f t="shared" si="134"/>
        <v/>
      </c>
    </row>
    <row r="791" spans="27:43" x14ac:dyDescent="0.2">
      <c r="AA791" s="49">
        <v>786</v>
      </c>
      <c r="AC791" s="49"/>
      <c r="AD791" t="str">
        <f>IF(AC791&lt;&gt;"",VLOOKUP(AC791,$P$5:W$120,8,0),"")</f>
        <v/>
      </c>
      <c r="AF791" s="49" t="str">
        <f t="shared" si="131"/>
        <v/>
      </c>
      <c r="AG791" t="str">
        <f t="shared" si="129"/>
        <v/>
      </c>
      <c r="AH791" s="85"/>
      <c r="AI791" s="49" t="str">
        <f t="shared" si="132"/>
        <v/>
      </c>
      <c r="AJ791" t="str">
        <f t="shared" si="130"/>
        <v/>
      </c>
      <c r="AK791" s="97">
        <f t="shared" si="127"/>
        <v>0</v>
      </c>
      <c r="AM791" s="98">
        <f t="shared" si="128"/>
        <v>4703451</v>
      </c>
      <c r="AO791" s="100" t="str">
        <f t="shared" si="133"/>
        <v/>
      </c>
      <c r="AP791" s="100" t="str">
        <f>IF(AO791=1,COUNTIF($AO$6:AO791,"=1"),"")</f>
        <v/>
      </c>
      <c r="AQ791" s="101" t="str">
        <f t="shared" si="134"/>
        <v/>
      </c>
    </row>
    <row r="792" spans="27:43" x14ac:dyDescent="0.2">
      <c r="AA792" s="49">
        <v>787</v>
      </c>
      <c r="AC792" s="49"/>
      <c r="AD792" t="str">
        <f>IF(AC792&lt;&gt;"",VLOOKUP(AC792,$P$5:W$120,8,0),"")</f>
        <v/>
      </c>
      <c r="AF792" s="49" t="str">
        <f t="shared" si="131"/>
        <v/>
      </c>
      <c r="AG792" t="str">
        <f t="shared" si="129"/>
        <v/>
      </c>
      <c r="AH792" s="85"/>
      <c r="AI792" s="49" t="str">
        <f t="shared" si="132"/>
        <v/>
      </c>
      <c r="AJ792" t="str">
        <f t="shared" si="130"/>
        <v/>
      </c>
      <c r="AK792" s="97">
        <f t="shared" si="127"/>
        <v>0</v>
      </c>
      <c r="AM792" s="98">
        <f t="shared" si="128"/>
        <v>4703451</v>
      </c>
      <c r="AO792" s="100" t="str">
        <f t="shared" si="133"/>
        <v/>
      </c>
      <c r="AP792" s="100" t="str">
        <f>IF(AO792=1,COUNTIF($AO$6:AO792,"=1"),"")</f>
        <v/>
      </c>
      <c r="AQ792" s="101" t="str">
        <f t="shared" si="134"/>
        <v/>
      </c>
    </row>
    <row r="793" spans="27:43" x14ac:dyDescent="0.2">
      <c r="AA793" s="49">
        <v>788</v>
      </c>
      <c r="AC793" s="49"/>
      <c r="AD793" t="str">
        <f>IF(AC793&lt;&gt;"",VLOOKUP(AC793,$P$5:W$120,8,0),"")</f>
        <v/>
      </c>
      <c r="AF793" s="49" t="str">
        <f t="shared" si="131"/>
        <v/>
      </c>
      <c r="AG793" t="str">
        <f t="shared" si="129"/>
        <v/>
      </c>
      <c r="AH793" s="85"/>
      <c r="AI793" s="49" t="str">
        <f t="shared" si="132"/>
        <v/>
      </c>
      <c r="AJ793" t="str">
        <f t="shared" si="130"/>
        <v/>
      </c>
      <c r="AK793" s="97">
        <f t="shared" si="127"/>
        <v>0</v>
      </c>
      <c r="AM793" s="98">
        <f t="shared" si="128"/>
        <v>4703451</v>
      </c>
      <c r="AO793" s="100" t="str">
        <f t="shared" si="133"/>
        <v/>
      </c>
      <c r="AP793" s="100" t="str">
        <f>IF(AO793=1,COUNTIF($AO$6:AO793,"=1"),"")</f>
        <v/>
      </c>
      <c r="AQ793" s="101" t="str">
        <f t="shared" si="134"/>
        <v/>
      </c>
    </row>
    <row r="794" spans="27:43" x14ac:dyDescent="0.2">
      <c r="AA794" s="49">
        <v>789</v>
      </c>
      <c r="AC794" s="49"/>
      <c r="AD794" t="str">
        <f>IF(AC794&lt;&gt;"",VLOOKUP(AC794,$P$5:W$120,8,0),"")</f>
        <v/>
      </c>
      <c r="AF794" s="49" t="str">
        <f t="shared" si="131"/>
        <v/>
      </c>
      <c r="AG794" t="str">
        <f t="shared" si="129"/>
        <v/>
      </c>
      <c r="AH794" s="85"/>
      <c r="AI794" s="49" t="str">
        <f t="shared" si="132"/>
        <v/>
      </c>
      <c r="AJ794" t="str">
        <f t="shared" si="130"/>
        <v/>
      </c>
      <c r="AK794" s="97">
        <f t="shared" si="127"/>
        <v>0</v>
      </c>
      <c r="AM794" s="98">
        <f t="shared" si="128"/>
        <v>4703451</v>
      </c>
      <c r="AO794" s="100" t="str">
        <f t="shared" si="133"/>
        <v/>
      </c>
      <c r="AP794" s="100" t="str">
        <f>IF(AO794=1,COUNTIF($AO$6:AO794,"=1"),"")</f>
        <v/>
      </c>
      <c r="AQ794" s="101" t="str">
        <f t="shared" si="134"/>
        <v/>
      </c>
    </row>
    <row r="795" spans="27:43" x14ac:dyDescent="0.2">
      <c r="AA795" s="49">
        <v>790</v>
      </c>
      <c r="AC795" s="49"/>
      <c r="AD795" t="str">
        <f>IF(AC795&lt;&gt;"",VLOOKUP(AC795,$P$5:W$120,8,0),"")</f>
        <v/>
      </c>
      <c r="AF795" s="49" t="str">
        <f t="shared" si="131"/>
        <v/>
      </c>
      <c r="AG795" t="str">
        <f t="shared" si="129"/>
        <v/>
      </c>
      <c r="AH795" s="85"/>
      <c r="AI795" s="49" t="str">
        <f t="shared" si="132"/>
        <v/>
      </c>
      <c r="AJ795" t="str">
        <f t="shared" si="130"/>
        <v/>
      </c>
      <c r="AK795" s="97">
        <f t="shared" ref="AK795:AK858" si="135">AH795</f>
        <v>0</v>
      </c>
      <c r="AM795" s="98">
        <f t="shared" si="128"/>
        <v>4703451</v>
      </c>
      <c r="AO795" s="100" t="str">
        <f t="shared" si="133"/>
        <v/>
      </c>
      <c r="AP795" s="100" t="str">
        <f>IF(AO795=1,COUNTIF($AO$6:AO795,"=1"),"")</f>
        <v/>
      </c>
      <c r="AQ795" s="101" t="str">
        <f t="shared" si="134"/>
        <v/>
      </c>
    </row>
    <row r="796" spans="27:43" x14ac:dyDescent="0.2">
      <c r="AA796" s="49">
        <v>791</v>
      </c>
      <c r="AC796" s="49"/>
      <c r="AD796" t="str">
        <f>IF(AC796&lt;&gt;"",VLOOKUP(AC796,$P$5:W$120,8,0),"")</f>
        <v/>
      </c>
      <c r="AF796" s="49" t="str">
        <f t="shared" si="131"/>
        <v/>
      </c>
      <c r="AG796" t="str">
        <f t="shared" si="129"/>
        <v/>
      </c>
      <c r="AH796" s="85"/>
      <c r="AI796" s="49" t="str">
        <f t="shared" si="132"/>
        <v/>
      </c>
      <c r="AJ796" t="str">
        <f t="shared" si="130"/>
        <v/>
      </c>
      <c r="AK796" s="97">
        <f t="shared" si="135"/>
        <v>0</v>
      </c>
      <c r="AM796" s="98">
        <f t="shared" si="128"/>
        <v>4703451</v>
      </c>
      <c r="AO796" s="100" t="str">
        <f t="shared" si="133"/>
        <v/>
      </c>
      <c r="AP796" s="100" t="str">
        <f>IF(AO796=1,COUNTIF($AO$6:AO796,"=1"),"")</f>
        <v/>
      </c>
      <c r="AQ796" s="101" t="str">
        <f t="shared" si="134"/>
        <v/>
      </c>
    </row>
    <row r="797" spans="27:43" x14ac:dyDescent="0.2">
      <c r="AA797" s="49">
        <v>792</v>
      </c>
      <c r="AC797" s="49"/>
      <c r="AD797" t="str">
        <f>IF(AC797&lt;&gt;"",VLOOKUP(AC797,$P$5:W$120,8,0),"")</f>
        <v/>
      </c>
      <c r="AF797" s="49" t="str">
        <f t="shared" si="131"/>
        <v/>
      </c>
      <c r="AG797" t="str">
        <f t="shared" si="129"/>
        <v/>
      </c>
      <c r="AH797" s="85"/>
      <c r="AI797" s="49" t="str">
        <f t="shared" si="132"/>
        <v/>
      </c>
      <c r="AJ797" t="str">
        <f t="shared" si="130"/>
        <v/>
      </c>
      <c r="AK797" s="97">
        <f t="shared" si="135"/>
        <v>0</v>
      </c>
      <c r="AM797" s="98">
        <f t="shared" si="128"/>
        <v>4703451</v>
      </c>
      <c r="AO797" s="100" t="str">
        <f t="shared" si="133"/>
        <v/>
      </c>
      <c r="AP797" s="100" t="str">
        <f>IF(AO797=1,COUNTIF($AO$6:AO797,"=1"),"")</f>
        <v/>
      </c>
      <c r="AQ797" s="101" t="str">
        <f t="shared" si="134"/>
        <v/>
      </c>
    </row>
    <row r="798" spans="27:43" x14ac:dyDescent="0.2">
      <c r="AA798" s="49">
        <v>793</v>
      </c>
      <c r="AC798" s="49"/>
      <c r="AD798" t="str">
        <f>IF(AC798&lt;&gt;"",VLOOKUP(AC798,$P$5:W$120,8,0),"")</f>
        <v/>
      </c>
      <c r="AF798" s="49" t="str">
        <f t="shared" si="131"/>
        <v/>
      </c>
      <c r="AG798" t="str">
        <f t="shared" si="129"/>
        <v/>
      </c>
      <c r="AH798" s="85"/>
      <c r="AI798" s="49" t="str">
        <f t="shared" si="132"/>
        <v/>
      </c>
      <c r="AJ798" t="str">
        <f t="shared" si="130"/>
        <v/>
      </c>
      <c r="AK798" s="97">
        <f t="shared" si="135"/>
        <v>0</v>
      </c>
      <c r="AM798" s="98">
        <f t="shared" si="128"/>
        <v>4703451</v>
      </c>
      <c r="AO798" s="100" t="str">
        <f t="shared" si="133"/>
        <v/>
      </c>
      <c r="AP798" s="100" t="str">
        <f>IF(AO798=1,COUNTIF($AO$6:AO798,"=1"),"")</f>
        <v/>
      </c>
      <c r="AQ798" s="101" t="str">
        <f t="shared" si="134"/>
        <v/>
      </c>
    </row>
    <row r="799" spans="27:43" x14ac:dyDescent="0.2">
      <c r="AA799" s="49">
        <v>794</v>
      </c>
      <c r="AC799" s="49"/>
      <c r="AD799" t="str">
        <f>IF(AC799&lt;&gt;"",VLOOKUP(AC799,$P$5:W$120,8,0),"")</f>
        <v/>
      </c>
      <c r="AF799" s="49" t="str">
        <f t="shared" si="131"/>
        <v/>
      </c>
      <c r="AG799" t="str">
        <f t="shared" si="129"/>
        <v/>
      </c>
      <c r="AH799" s="85"/>
      <c r="AI799" s="49" t="str">
        <f t="shared" si="132"/>
        <v/>
      </c>
      <c r="AJ799" t="str">
        <f t="shared" si="130"/>
        <v/>
      </c>
      <c r="AK799" s="97">
        <f t="shared" si="135"/>
        <v>0</v>
      </c>
      <c r="AM799" s="98">
        <f t="shared" si="128"/>
        <v>4703451</v>
      </c>
      <c r="AO799" s="100" t="str">
        <f t="shared" si="133"/>
        <v/>
      </c>
      <c r="AP799" s="100" t="str">
        <f>IF(AO799=1,COUNTIF($AO$6:AO799,"=1"),"")</f>
        <v/>
      </c>
      <c r="AQ799" s="101" t="str">
        <f t="shared" si="134"/>
        <v/>
      </c>
    </row>
    <row r="800" spans="27:43" x14ac:dyDescent="0.2">
      <c r="AA800" s="49">
        <v>795</v>
      </c>
      <c r="AC800" s="49"/>
      <c r="AD800" t="str">
        <f>IF(AC800&lt;&gt;"",VLOOKUP(AC800,$P$5:W$120,8,0),"")</f>
        <v/>
      </c>
      <c r="AF800" s="49" t="str">
        <f t="shared" si="131"/>
        <v/>
      </c>
      <c r="AG800" t="str">
        <f t="shared" si="129"/>
        <v/>
      </c>
      <c r="AH800" s="85"/>
      <c r="AI800" s="49" t="str">
        <f t="shared" si="132"/>
        <v/>
      </c>
      <c r="AJ800" t="str">
        <f t="shared" si="130"/>
        <v/>
      </c>
      <c r="AK800" s="97">
        <f t="shared" si="135"/>
        <v>0</v>
      </c>
      <c r="AM800" s="98">
        <f t="shared" si="128"/>
        <v>4703451</v>
      </c>
      <c r="AO800" s="100" t="str">
        <f t="shared" si="133"/>
        <v/>
      </c>
      <c r="AP800" s="100" t="str">
        <f>IF(AO800=1,COUNTIF($AO$6:AO800,"=1"),"")</f>
        <v/>
      </c>
      <c r="AQ800" s="101" t="str">
        <f t="shared" si="134"/>
        <v/>
      </c>
    </row>
    <row r="801" spans="27:43" x14ac:dyDescent="0.2">
      <c r="AA801" s="49">
        <v>796</v>
      </c>
      <c r="AC801" s="49"/>
      <c r="AD801" t="str">
        <f>IF(AC801&lt;&gt;"",VLOOKUP(AC801,$P$5:W$120,8,0),"")</f>
        <v/>
      </c>
      <c r="AF801" s="49" t="str">
        <f t="shared" si="131"/>
        <v/>
      </c>
      <c r="AG801" t="str">
        <f t="shared" si="129"/>
        <v/>
      </c>
      <c r="AH801" s="85"/>
      <c r="AI801" s="49" t="str">
        <f t="shared" si="132"/>
        <v/>
      </c>
      <c r="AJ801" t="str">
        <f t="shared" si="130"/>
        <v/>
      </c>
      <c r="AK801" s="97">
        <f t="shared" si="135"/>
        <v>0</v>
      </c>
      <c r="AM801" s="98">
        <f t="shared" si="128"/>
        <v>4703451</v>
      </c>
      <c r="AO801" s="100" t="str">
        <f t="shared" si="133"/>
        <v/>
      </c>
      <c r="AP801" s="100" t="str">
        <f>IF(AO801=1,COUNTIF($AO$6:AO801,"=1"),"")</f>
        <v/>
      </c>
      <c r="AQ801" s="101" t="str">
        <f t="shared" si="134"/>
        <v/>
      </c>
    </row>
    <row r="802" spans="27:43" x14ac:dyDescent="0.2">
      <c r="AA802" s="49">
        <v>797</v>
      </c>
      <c r="AC802" s="49"/>
      <c r="AD802" t="str">
        <f>IF(AC802&lt;&gt;"",VLOOKUP(AC802,$P$5:W$120,8,0),"")</f>
        <v/>
      </c>
      <c r="AF802" s="49" t="str">
        <f t="shared" si="131"/>
        <v/>
      </c>
      <c r="AG802" t="str">
        <f t="shared" si="129"/>
        <v/>
      </c>
      <c r="AH802" s="85"/>
      <c r="AI802" s="49" t="str">
        <f t="shared" si="132"/>
        <v/>
      </c>
      <c r="AJ802" t="str">
        <f t="shared" si="130"/>
        <v/>
      </c>
      <c r="AK802" s="97">
        <f t="shared" si="135"/>
        <v>0</v>
      </c>
      <c r="AM802" s="98">
        <f t="shared" si="128"/>
        <v>4703451</v>
      </c>
      <c r="AO802" s="100" t="str">
        <f t="shared" si="133"/>
        <v/>
      </c>
      <c r="AP802" s="100" t="str">
        <f>IF(AO802=1,COUNTIF($AO$6:AO802,"=1"),"")</f>
        <v/>
      </c>
      <c r="AQ802" s="101" t="str">
        <f t="shared" si="134"/>
        <v/>
      </c>
    </row>
    <row r="803" spans="27:43" x14ac:dyDescent="0.2">
      <c r="AA803" s="49">
        <v>798</v>
      </c>
      <c r="AC803" s="49"/>
      <c r="AD803" t="str">
        <f>IF(AC803&lt;&gt;"",VLOOKUP(AC803,$P$5:W$120,8,0),"")</f>
        <v/>
      </c>
      <c r="AF803" s="49" t="str">
        <f t="shared" si="131"/>
        <v/>
      </c>
      <c r="AG803" t="str">
        <f t="shared" si="129"/>
        <v/>
      </c>
      <c r="AH803" s="85"/>
      <c r="AI803" s="49" t="str">
        <f t="shared" si="132"/>
        <v/>
      </c>
      <c r="AJ803" t="str">
        <f t="shared" si="130"/>
        <v/>
      </c>
      <c r="AK803" s="97">
        <f t="shared" si="135"/>
        <v>0</v>
      </c>
      <c r="AM803" s="98">
        <f t="shared" si="128"/>
        <v>4703451</v>
      </c>
      <c r="AO803" s="100" t="str">
        <f t="shared" si="133"/>
        <v/>
      </c>
      <c r="AP803" s="100" t="str">
        <f>IF(AO803=1,COUNTIF($AO$6:AO803,"=1"),"")</f>
        <v/>
      </c>
      <c r="AQ803" s="101" t="str">
        <f t="shared" si="134"/>
        <v/>
      </c>
    </row>
    <row r="804" spans="27:43" x14ac:dyDescent="0.2">
      <c r="AA804" s="49">
        <v>799</v>
      </c>
      <c r="AC804" s="49"/>
      <c r="AD804" t="str">
        <f>IF(AC804&lt;&gt;"",VLOOKUP(AC804,$P$5:W$120,8,0),"")</f>
        <v/>
      </c>
      <c r="AF804" s="49" t="str">
        <f t="shared" si="131"/>
        <v/>
      </c>
      <c r="AG804" t="str">
        <f t="shared" si="129"/>
        <v/>
      </c>
      <c r="AH804" s="85"/>
      <c r="AI804" s="49" t="str">
        <f t="shared" si="132"/>
        <v/>
      </c>
      <c r="AJ804" t="str">
        <f t="shared" si="130"/>
        <v/>
      </c>
      <c r="AK804" s="97">
        <f t="shared" si="135"/>
        <v>0</v>
      </c>
      <c r="AM804" s="98">
        <f t="shared" si="128"/>
        <v>4703451</v>
      </c>
      <c r="AO804" s="100" t="str">
        <f t="shared" si="133"/>
        <v/>
      </c>
      <c r="AP804" s="100" t="str">
        <f>IF(AO804=1,COUNTIF($AO$6:AO804,"=1"),"")</f>
        <v/>
      </c>
      <c r="AQ804" s="101" t="str">
        <f t="shared" si="134"/>
        <v/>
      </c>
    </row>
    <row r="805" spans="27:43" x14ac:dyDescent="0.2">
      <c r="AA805" s="49">
        <v>800</v>
      </c>
      <c r="AC805" s="49"/>
      <c r="AD805" t="str">
        <f>IF(AC805&lt;&gt;"",VLOOKUP(AC805,$P$5:W$120,8,0),"")</f>
        <v/>
      </c>
      <c r="AF805" s="49" t="str">
        <f t="shared" si="131"/>
        <v/>
      </c>
      <c r="AG805" t="str">
        <f t="shared" si="129"/>
        <v/>
      </c>
      <c r="AH805" s="85"/>
      <c r="AI805" s="49" t="str">
        <f t="shared" si="132"/>
        <v/>
      </c>
      <c r="AJ805" t="str">
        <f t="shared" si="130"/>
        <v/>
      </c>
      <c r="AK805" s="97">
        <f t="shared" si="135"/>
        <v>0</v>
      </c>
      <c r="AM805" s="98">
        <f t="shared" si="128"/>
        <v>4703451</v>
      </c>
      <c r="AO805" s="100" t="str">
        <f t="shared" si="133"/>
        <v/>
      </c>
      <c r="AP805" s="100" t="str">
        <f>IF(AO805=1,COUNTIF($AO$6:AO805,"=1"),"")</f>
        <v/>
      </c>
      <c r="AQ805" s="101" t="str">
        <f t="shared" si="134"/>
        <v/>
      </c>
    </row>
    <row r="806" spans="27:43" x14ac:dyDescent="0.2">
      <c r="AA806" s="49">
        <v>801</v>
      </c>
      <c r="AC806" s="49"/>
      <c r="AD806" t="str">
        <f>IF(AC806&lt;&gt;"",VLOOKUP(AC806,$P$5:W$120,8,0),"")</f>
        <v/>
      </c>
      <c r="AF806" s="49" t="str">
        <f t="shared" si="131"/>
        <v/>
      </c>
      <c r="AG806" t="str">
        <f t="shared" si="129"/>
        <v/>
      </c>
      <c r="AH806" s="85"/>
      <c r="AI806" s="49" t="str">
        <f t="shared" si="132"/>
        <v/>
      </c>
      <c r="AJ806" t="str">
        <f t="shared" si="130"/>
        <v/>
      </c>
      <c r="AK806" s="97">
        <f t="shared" si="135"/>
        <v>0</v>
      </c>
      <c r="AM806" s="98">
        <f t="shared" si="128"/>
        <v>4703451</v>
      </c>
      <c r="AO806" s="100" t="str">
        <f t="shared" si="133"/>
        <v/>
      </c>
      <c r="AP806" s="100" t="str">
        <f>IF(AO806=1,COUNTIF($AO$6:AO806,"=1"),"")</f>
        <v/>
      </c>
      <c r="AQ806" s="101" t="str">
        <f t="shared" si="134"/>
        <v/>
      </c>
    </row>
    <row r="807" spans="27:43" x14ac:dyDescent="0.2">
      <c r="AA807" s="49">
        <v>802</v>
      </c>
      <c r="AC807" s="49"/>
      <c r="AD807" t="str">
        <f>IF(AC807&lt;&gt;"",VLOOKUP(AC807,$P$5:W$120,8,0),"")</f>
        <v/>
      </c>
      <c r="AF807" s="49" t="str">
        <f t="shared" si="131"/>
        <v/>
      </c>
      <c r="AG807" t="str">
        <f t="shared" si="129"/>
        <v/>
      </c>
      <c r="AH807" s="85"/>
      <c r="AI807" s="49" t="str">
        <f t="shared" si="132"/>
        <v/>
      </c>
      <c r="AJ807" t="str">
        <f t="shared" si="130"/>
        <v/>
      </c>
      <c r="AK807" s="97">
        <f t="shared" si="135"/>
        <v>0</v>
      </c>
      <c r="AM807" s="98">
        <f t="shared" si="128"/>
        <v>4703451</v>
      </c>
      <c r="AO807" s="100" t="str">
        <f t="shared" si="133"/>
        <v/>
      </c>
      <c r="AP807" s="100" t="str">
        <f>IF(AO807=1,COUNTIF($AO$6:AO807,"=1"),"")</f>
        <v/>
      </c>
      <c r="AQ807" s="101" t="str">
        <f t="shared" si="134"/>
        <v/>
      </c>
    </row>
    <row r="808" spans="27:43" x14ac:dyDescent="0.2">
      <c r="AA808" s="49">
        <v>803</v>
      </c>
      <c r="AC808" s="49"/>
      <c r="AD808" t="str">
        <f>IF(AC808&lt;&gt;"",VLOOKUP(AC808,$P$5:W$120,8,0),"")</f>
        <v/>
      </c>
      <c r="AF808" s="49" t="str">
        <f t="shared" si="131"/>
        <v/>
      </c>
      <c r="AG808" t="str">
        <f t="shared" si="129"/>
        <v/>
      </c>
      <c r="AH808" s="85"/>
      <c r="AI808" s="49" t="str">
        <f t="shared" si="132"/>
        <v/>
      </c>
      <c r="AJ808" t="str">
        <f t="shared" si="130"/>
        <v/>
      </c>
      <c r="AK808" s="97">
        <f t="shared" si="135"/>
        <v>0</v>
      </c>
      <c r="AM808" s="98">
        <f t="shared" si="128"/>
        <v>4703451</v>
      </c>
      <c r="AO808" s="100" t="str">
        <f t="shared" si="133"/>
        <v/>
      </c>
      <c r="AP808" s="100" t="str">
        <f>IF(AO808=1,COUNTIF($AO$6:AO808,"=1"),"")</f>
        <v/>
      </c>
      <c r="AQ808" s="101" t="str">
        <f t="shared" si="134"/>
        <v/>
      </c>
    </row>
    <row r="809" spans="27:43" x14ac:dyDescent="0.2">
      <c r="AA809" s="49">
        <v>804</v>
      </c>
      <c r="AC809" s="49"/>
      <c r="AD809" t="str">
        <f>IF(AC809&lt;&gt;"",VLOOKUP(AC809,$P$5:W$120,8,0),"")</f>
        <v/>
      </c>
      <c r="AF809" s="49" t="str">
        <f t="shared" si="131"/>
        <v/>
      </c>
      <c r="AG809" t="str">
        <f t="shared" si="129"/>
        <v/>
      </c>
      <c r="AH809" s="85"/>
      <c r="AI809" s="49" t="str">
        <f t="shared" si="132"/>
        <v/>
      </c>
      <c r="AJ809" t="str">
        <f t="shared" si="130"/>
        <v/>
      </c>
      <c r="AK809" s="97">
        <f t="shared" si="135"/>
        <v>0</v>
      </c>
      <c r="AM809" s="98">
        <f t="shared" si="128"/>
        <v>4703451</v>
      </c>
      <c r="AO809" s="100" t="str">
        <f t="shared" si="133"/>
        <v/>
      </c>
      <c r="AP809" s="100" t="str">
        <f>IF(AO809=1,COUNTIF($AO$6:AO809,"=1"),"")</f>
        <v/>
      </c>
      <c r="AQ809" s="101" t="str">
        <f t="shared" si="134"/>
        <v/>
      </c>
    </row>
    <row r="810" spans="27:43" x14ac:dyDescent="0.2">
      <c r="AA810" s="49">
        <v>805</v>
      </c>
      <c r="AC810" s="49"/>
      <c r="AD810" t="str">
        <f>IF(AC810&lt;&gt;"",VLOOKUP(AC810,$P$5:W$120,8,0),"")</f>
        <v/>
      </c>
      <c r="AF810" s="49" t="str">
        <f t="shared" si="131"/>
        <v/>
      </c>
      <c r="AG810" t="str">
        <f t="shared" si="129"/>
        <v/>
      </c>
      <c r="AH810" s="85"/>
      <c r="AI810" s="49" t="str">
        <f t="shared" si="132"/>
        <v/>
      </c>
      <c r="AJ810" t="str">
        <f t="shared" si="130"/>
        <v/>
      </c>
      <c r="AK810" s="97">
        <f t="shared" si="135"/>
        <v>0</v>
      </c>
      <c r="AM810" s="98">
        <f t="shared" si="128"/>
        <v>4703451</v>
      </c>
      <c r="AO810" s="100" t="str">
        <f t="shared" si="133"/>
        <v/>
      </c>
      <c r="AP810" s="100" t="str">
        <f>IF(AO810=1,COUNTIF($AO$6:AO810,"=1"),"")</f>
        <v/>
      </c>
      <c r="AQ810" s="101" t="str">
        <f t="shared" si="134"/>
        <v/>
      </c>
    </row>
    <row r="811" spans="27:43" x14ac:dyDescent="0.2">
      <c r="AA811" s="49">
        <v>806</v>
      </c>
      <c r="AC811" s="49"/>
      <c r="AD811" t="str">
        <f>IF(AC811&lt;&gt;"",VLOOKUP(AC811,$P$5:W$120,8,0),"")</f>
        <v/>
      </c>
      <c r="AF811" s="49" t="str">
        <f t="shared" si="131"/>
        <v/>
      </c>
      <c r="AG811" t="str">
        <f t="shared" si="129"/>
        <v/>
      </c>
      <c r="AH811" s="85"/>
      <c r="AI811" s="49" t="str">
        <f t="shared" si="132"/>
        <v/>
      </c>
      <c r="AJ811" t="str">
        <f t="shared" si="130"/>
        <v/>
      </c>
      <c r="AK811" s="97">
        <f t="shared" si="135"/>
        <v>0</v>
      </c>
      <c r="AM811" s="98">
        <f t="shared" si="128"/>
        <v>4703451</v>
      </c>
      <c r="AO811" s="100" t="str">
        <f t="shared" si="133"/>
        <v/>
      </c>
      <c r="AP811" s="100" t="str">
        <f>IF(AO811=1,COUNTIF($AO$6:AO811,"=1"),"")</f>
        <v/>
      </c>
      <c r="AQ811" s="101" t="str">
        <f t="shared" si="134"/>
        <v/>
      </c>
    </row>
    <row r="812" spans="27:43" x14ac:dyDescent="0.2">
      <c r="AA812" s="49">
        <v>807</v>
      </c>
      <c r="AC812" s="49"/>
      <c r="AD812" t="str">
        <f>IF(AC812&lt;&gt;"",VLOOKUP(AC812,$P$5:W$120,8,0),"")</f>
        <v/>
      </c>
      <c r="AF812" s="49" t="str">
        <f t="shared" si="131"/>
        <v/>
      </c>
      <c r="AG812" t="str">
        <f t="shared" si="129"/>
        <v/>
      </c>
      <c r="AH812" s="85"/>
      <c r="AI812" s="49" t="str">
        <f t="shared" si="132"/>
        <v/>
      </c>
      <c r="AJ812" t="str">
        <f t="shared" si="130"/>
        <v/>
      </c>
      <c r="AK812" s="97">
        <f t="shared" si="135"/>
        <v>0</v>
      </c>
      <c r="AM812" s="98">
        <f t="shared" si="128"/>
        <v>4703451</v>
      </c>
      <c r="AO812" s="100" t="str">
        <f t="shared" si="133"/>
        <v/>
      </c>
      <c r="AP812" s="100" t="str">
        <f>IF(AO812=1,COUNTIF($AO$6:AO812,"=1"),"")</f>
        <v/>
      </c>
      <c r="AQ812" s="101" t="str">
        <f t="shared" si="134"/>
        <v/>
      </c>
    </row>
    <row r="813" spans="27:43" x14ac:dyDescent="0.2">
      <c r="AA813" s="49">
        <v>808</v>
      </c>
      <c r="AC813" s="49"/>
      <c r="AD813" t="str">
        <f>IF(AC813&lt;&gt;"",VLOOKUP(AC813,$P$5:W$120,8,0),"")</f>
        <v/>
      </c>
      <c r="AF813" s="49" t="str">
        <f t="shared" si="131"/>
        <v/>
      </c>
      <c r="AG813" t="str">
        <f t="shared" si="129"/>
        <v/>
      </c>
      <c r="AH813" s="85"/>
      <c r="AI813" s="49" t="str">
        <f t="shared" si="132"/>
        <v/>
      </c>
      <c r="AJ813" t="str">
        <f t="shared" si="130"/>
        <v/>
      </c>
      <c r="AK813" s="97">
        <f t="shared" si="135"/>
        <v>0</v>
      </c>
      <c r="AM813" s="98">
        <f t="shared" si="128"/>
        <v>4703451</v>
      </c>
      <c r="AO813" s="100" t="str">
        <f t="shared" si="133"/>
        <v/>
      </c>
      <c r="AP813" s="100" t="str">
        <f>IF(AO813=1,COUNTIF($AO$6:AO813,"=1"),"")</f>
        <v/>
      </c>
      <c r="AQ813" s="101" t="str">
        <f t="shared" si="134"/>
        <v/>
      </c>
    </row>
    <row r="814" spans="27:43" x14ac:dyDescent="0.2">
      <c r="AA814" s="49">
        <v>809</v>
      </c>
      <c r="AC814" s="49"/>
      <c r="AD814" t="str">
        <f>IF(AC814&lt;&gt;"",VLOOKUP(AC814,$P$5:W$120,8,0),"")</f>
        <v/>
      </c>
      <c r="AF814" s="49" t="str">
        <f t="shared" si="131"/>
        <v/>
      </c>
      <c r="AG814" t="str">
        <f t="shared" si="129"/>
        <v/>
      </c>
      <c r="AH814" s="85"/>
      <c r="AI814" s="49" t="str">
        <f t="shared" si="132"/>
        <v/>
      </c>
      <c r="AJ814" t="str">
        <f t="shared" si="130"/>
        <v/>
      </c>
      <c r="AK814" s="97">
        <f t="shared" si="135"/>
        <v>0</v>
      </c>
      <c r="AM814" s="98">
        <f t="shared" si="128"/>
        <v>4703451</v>
      </c>
      <c r="AO814" s="100" t="str">
        <f t="shared" si="133"/>
        <v/>
      </c>
      <c r="AP814" s="100" t="str">
        <f>IF(AO814=1,COUNTIF($AO$6:AO814,"=1"),"")</f>
        <v/>
      </c>
      <c r="AQ814" s="101" t="str">
        <f t="shared" si="134"/>
        <v/>
      </c>
    </row>
    <row r="815" spans="27:43" x14ac:dyDescent="0.2">
      <c r="AA815" s="49">
        <v>810</v>
      </c>
      <c r="AC815" s="49"/>
      <c r="AD815" t="str">
        <f>IF(AC815&lt;&gt;"",VLOOKUP(AC815,$P$5:W$120,8,0),"")</f>
        <v/>
      </c>
      <c r="AF815" s="49" t="str">
        <f t="shared" si="131"/>
        <v/>
      </c>
      <c r="AG815" t="str">
        <f t="shared" si="129"/>
        <v/>
      </c>
      <c r="AH815" s="85"/>
      <c r="AI815" s="49" t="str">
        <f t="shared" si="132"/>
        <v/>
      </c>
      <c r="AJ815" t="str">
        <f t="shared" si="130"/>
        <v/>
      </c>
      <c r="AK815" s="97">
        <f t="shared" si="135"/>
        <v>0</v>
      </c>
      <c r="AM815" s="98">
        <f t="shared" si="128"/>
        <v>4703451</v>
      </c>
      <c r="AO815" s="100" t="str">
        <f t="shared" si="133"/>
        <v/>
      </c>
      <c r="AP815" s="100" t="str">
        <f>IF(AO815=1,COUNTIF($AO$6:AO815,"=1"),"")</f>
        <v/>
      </c>
      <c r="AQ815" s="101" t="str">
        <f t="shared" si="134"/>
        <v/>
      </c>
    </row>
    <row r="816" spans="27:43" x14ac:dyDescent="0.2">
      <c r="AA816" s="49">
        <v>811</v>
      </c>
      <c r="AC816" s="49"/>
      <c r="AD816" t="str">
        <f>IF(AC816&lt;&gt;"",VLOOKUP(AC816,$P$5:W$120,8,0),"")</f>
        <v/>
      </c>
      <c r="AF816" s="49" t="str">
        <f t="shared" si="131"/>
        <v/>
      </c>
      <c r="AG816" t="str">
        <f t="shared" si="129"/>
        <v/>
      </c>
      <c r="AH816" s="85"/>
      <c r="AI816" s="49" t="str">
        <f t="shared" si="132"/>
        <v/>
      </c>
      <c r="AJ816" t="str">
        <f t="shared" si="130"/>
        <v/>
      </c>
      <c r="AK816" s="97">
        <f t="shared" si="135"/>
        <v>0</v>
      </c>
      <c r="AM816" s="98">
        <f t="shared" si="128"/>
        <v>4703451</v>
      </c>
      <c r="AO816" s="100" t="str">
        <f t="shared" si="133"/>
        <v/>
      </c>
      <c r="AP816" s="100" t="str">
        <f>IF(AO816=1,COUNTIF($AO$6:AO816,"=1"),"")</f>
        <v/>
      </c>
      <c r="AQ816" s="101" t="str">
        <f t="shared" si="134"/>
        <v/>
      </c>
    </row>
    <row r="817" spans="27:43" x14ac:dyDescent="0.2">
      <c r="AA817" s="49">
        <v>812</v>
      </c>
      <c r="AC817" s="49"/>
      <c r="AD817" t="str">
        <f>IF(AC817&lt;&gt;"",VLOOKUP(AC817,$P$5:W$120,8,0),"")</f>
        <v/>
      </c>
      <c r="AF817" s="49" t="str">
        <f t="shared" si="131"/>
        <v/>
      </c>
      <c r="AG817" t="str">
        <f t="shared" si="129"/>
        <v/>
      </c>
      <c r="AH817" s="85"/>
      <c r="AI817" s="49" t="str">
        <f t="shared" si="132"/>
        <v/>
      </c>
      <c r="AJ817" t="str">
        <f t="shared" si="130"/>
        <v/>
      </c>
      <c r="AK817" s="97">
        <f t="shared" si="135"/>
        <v>0</v>
      </c>
      <c r="AM817" s="98">
        <f t="shared" si="128"/>
        <v>4703451</v>
      </c>
      <c r="AO817" s="100" t="str">
        <f t="shared" si="133"/>
        <v/>
      </c>
      <c r="AP817" s="100" t="str">
        <f>IF(AO817=1,COUNTIF($AO$6:AO817,"=1"),"")</f>
        <v/>
      </c>
      <c r="AQ817" s="101" t="str">
        <f t="shared" si="134"/>
        <v/>
      </c>
    </row>
    <row r="818" spans="27:43" x14ac:dyDescent="0.2">
      <c r="AA818" s="49">
        <v>813</v>
      </c>
      <c r="AC818" s="49"/>
      <c r="AD818" t="str">
        <f>IF(AC818&lt;&gt;"",VLOOKUP(AC818,$P$5:W$120,8,0),"")</f>
        <v/>
      </c>
      <c r="AF818" s="49" t="str">
        <f t="shared" si="131"/>
        <v/>
      </c>
      <c r="AG818" t="str">
        <f t="shared" si="129"/>
        <v/>
      </c>
      <c r="AH818" s="85"/>
      <c r="AI818" s="49" t="str">
        <f t="shared" si="132"/>
        <v/>
      </c>
      <c r="AJ818" t="str">
        <f t="shared" si="130"/>
        <v/>
      </c>
      <c r="AK818" s="97">
        <f t="shared" si="135"/>
        <v>0</v>
      </c>
      <c r="AM818" s="98">
        <f t="shared" si="128"/>
        <v>4703451</v>
      </c>
      <c r="AO818" s="100" t="str">
        <f t="shared" si="133"/>
        <v/>
      </c>
      <c r="AP818" s="100" t="str">
        <f>IF(AO818=1,COUNTIF($AO$6:AO818,"=1"),"")</f>
        <v/>
      </c>
      <c r="AQ818" s="101" t="str">
        <f t="shared" si="134"/>
        <v/>
      </c>
    </row>
    <row r="819" spans="27:43" x14ac:dyDescent="0.2">
      <c r="AA819" s="49">
        <v>814</v>
      </c>
      <c r="AC819" s="49"/>
      <c r="AD819" t="str">
        <f>IF(AC819&lt;&gt;"",VLOOKUP(AC819,$P$5:W$120,8,0),"")</f>
        <v/>
      </c>
      <c r="AF819" s="49" t="str">
        <f t="shared" si="131"/>
        <v/>
      </c>
      <c r="AG819" t="str">
        <f t="shared" si="129"/>
        <v/>
      </c>
      <c r="AH819" s="85"/>
      <c r="AI819" s="49" t="str">
        <f t="shared" si="132"/>
        <v/>
      </c>
      <c r="AJ819" t="str">
        <f t="shared" si="130"/>
        <v/>
      </c>
      <c r="AK819" s="97">
        <f t="shared" si="135"/>
        <v>0</v>
      </c>
      <c r="AM819" s="98">
        <f t="shared" ref="AM819:AM882" si="136">IF(AG819=$AM$3,IF($AM$4="借方残",AH819+AM468,AM468-AH819),IF(AJ819=$AM$3,IF($AM$4="借方残",AM468-AK819,AK819+AM468),AM468))</f>
        <v>4703451</v>
      </c>
      <c r="AO819" s="100" t="str">
        <f t="shared" si="133"/>
        <v/>
      </c>
      <c r="AP819" s="100" t="str">
        <f>IF(AO819=1,COUNTIF($AO$6:AO819,"=1"),"")</f>
        <v/>
      </c>
      <c r="AQ819" s="101" t="str">
        <f t="shared" si="134"/>
        <v/>
      </c>
    </row>
    <row r="820" spans="27:43" x14ac:dyDescent="0.2">
      <c r="AA820" s="49">
        <v>815</v>
      </c>
      <c r="AC820" s="49"/>
      <c r="AD820" t="str">
        <f>IF(AC820&lt;&gt;"",VLOOKUP(AC820,$P$5:W$120,8,0),"")</f>
        <v/>
      </c>
      <c r="AF820" s="49" t="str">
        <f t="shared" si="131"/>
        <v/>
      </c>
      <c r="AG820" t="str">
        <f t="shared" si="129"/>
        <v/>
      </c>
      <c r="AH820" s="85"/>
      <c r="AI820" s="49" t="str">
        <f t="shared" si="132"/>
        <v/>
      </c>
      <c r="AJ820" t="str">
        <f t="shared" si="130"/>
        <v/>
      </c>
      <c r="AK820" s="97">
        <f t="shared" si="135"/>
        <v>0</v>
      </c>
      <c r="AM820" s="98">
        <f t="shared" si="136"/>
        <v>4703451</v>
      </c>
      <c r="AO820" s="100" t="str">
        <f t="shared" si="133"/>
        <v/>
      </c>
      <c r="AP820" s="100" t="str">
        <f>IF(AO820=1,COUNTIF($AO$6:AO820,"=1"),"")</f>
        <v/>
      </c>
      <c r="AQ820" s="101" t="str">
        <f t="shared" si="134"/>
        <v/>
      </c>
    </row>
    <row r="821" spans="27:43" x14ac:dyDescent="0.2">
      <c r="AA821" s="49">
        <v>816</v>
      </c>
      <c r="AC821" s="49"/>
      <c r="AD821" t="str">
        <f>IF(AC821&lt;&gt;"",VLOOKUP(AC821,$P$5:W$120,8,0),"")</f>
        <v/>
      </c>
      <c r="AF821" s="49" t="str">
        <f t="shared" si="131"/>
        <v/>
      </c>
      <c r="AG821" t="str">
        <f t="shared" si="129"/>
        <v/>
      </c>
      <c r="AH821" s="85"/>
      <c r="AI821" s="49" t="str">
        <f t="shared" si="132"/>
        <v/>
      </c>
      <c r="AJ821" t="str">
        <f t="shared" si="130"/>
        <v/>
      </c>
      <c r="AK821" s="97">
        <f t="shared" si="135"/>
        <v>0</v>
      </c>
      <c r="AM821" s="98">
        <f t="shared" si="136"/>
        <v>4703451</v>
      </c>
      <c r="AO821" s="100" t="str">
        <f t="shared" si="133"/>
        <v/>
      </c>
      <c r="AP821" s="100" t="str">
        <f>IF(AO821=1,COUNTIF($AO$6:AO821,"=1"),"")</f>
        <v/>
      </c>
      <c r="AQ821" s="101" t="str">
        <f t="shared" si="134"/>
        <v/>
      </c>
    </row>
    <row r="822" spans="27:43" x14ac:dyDescent="0.2">
      <c r="AA822" s="49">
        <v>817</v>
      </c>
      <c r="AC822" s="49"/>
      <c r="AD822" t="str">
        <f>IF(AC822&lt;&gt;"",VLOOKUP(AC822,$P$5:W$120,8,0),"")</f>
        <v/>
      </c>
      <c r="AF822" s="49" t="str">
        <f t="shared" si="131"/>
        <v/>
      </c>
      <c r="AG822" t="str">
        <f t="shared" si="129"/>
        <v/>
      </c>
      <c r="AH822" s="85"/>
      <c r="AI822" s="49" t="str">
        <f t="shared" si="132"/>
        <v/>
      </c>
      <c r="AJ822" t="str">
        <f t="shared" si="130"/>
        <v/>
      </c>
      <c r="AK822" s="97">
        <f t="shared" si="135"/>
        <v>0</v>
      </c>
      <c r="AM822" s="98">
        <f t="shared" si="136"/>
        <v>4703451</v>
      </c>
      <c r="AO822" s="100" t="str">
        <f t="shared" si="133"/>
        <v/>
      </c>
      <c r="AP822" s="100" t="str">
        <f>IF(AO822=1,COUNTIF($AO$6:AO822,"=1"),"")</f>
        <v/>
      </c>
      <c r="AQ822" s="101" t="str">
        <f t="shared" si="134"/>
        <v/>
      </c>
    </row>
    <row r="823" spans="27:43" x14ac:dyDescent="0.2">
      <c r="AA823" s="49">
        <v>818</v>
      </c>
      <c r="AC823" s="49"/>
      <c r="AD823" t="str">
        <f>IF(AC823&lt;&gt;"",VLOOKUP(AC823,$P$5:W$120,8,0),"")</f>
        <v/>
      </c>
      <c r="AF823" s="49" t="str">
        <f t="shared" si="131"/>
        <v/>
      </c>
      <c r="AG823" t="str">
        <f t="shared" si="129"/>
        <v/>
      </c>
      <c r="AH823" s="85"/>
      <c r="AI823" s="49" t="str">
        <f t="shared" si="132"/>
        <v/>
      </c>
      <c r="AJ823" t="str">
        <f t="shared" si="130"/>
        <v/>
      </c>
      <c r="AK823" s="97">
        <f t="shared" si="135"/>
        <v>0</v>
      </c>
      <c r="AM823" s="98">
        <f t="shared" si="136"/>
        <v>4703451</v>
      </c>
      <c r="AO823" s="100" t="str">
        <f t="shared" si="133"/>
        <v/>
      </c>
      <c r="AP823" s="100" t="str">
        <f>IF(AO823=1,COUNTIF($AO$6:AO823,"=1"),"")</f>
        <v/>
      </c>
      <c r="AQ823" s="101" t="str">
        <f t="shared" si="134"/>
        <v/>
      </c>
    </row>
    <row r="824" spans="27:43" x14ac:dyDescent="0.2">
      <c r="AA824" s="49">
        <v>819</v>
      </c>
      <c r="AC824" s="49"/>
      <c r="AD824" t="str">
        <f>IF(AC824&lt;&gt;"",VLOOKUP(AC824,$P$5:W$120,8,0),"")</f>
        <v/>
      </c>
      <c r="AF824" s="49" t="str">
        <f t="shared" si="131"/>
        <v/>
      </c>
      <c r="AG824" t="str">
        <f t="shared" si="129"/>
        <v/>
      </c>
      <c r="AH824" s="85"/>
      <c r="AI824" s="49" t="str">
        <f t="shared" si="132"/>
        <v/>
      </c>
      <c r="AJ824" t="str">
        <f t="shared" si="130"/>
        <v/>
      </c>
      <c r="AK824" s="97">
        <f t="shared" si="135"/>
        <v>0</v>
      </c>
      <c r="AM824" s="98">
        <f t="shared" si="136"/>
        <v>4703451</v>
      </c>
      <c r="AO824" s="100" t="str">
        <f t="shared" si="133"/>
        <v/>
      </c>
      <c r="AP824" s="100" t="str">
        <f>IF(AO824=1,COUNTIF($AO$6:AO824,"=1"),"")</f>
        <v/>
      </c>
      <c r="AQ824" s="101" t="str">
        <f t="shared" si="134"/>
        <v/>
      </c>
    </row>
    <row r="825" spans="27:43" x14ac:dyDescent="0.2">
      <c r="AA825" s="49">
        <v>820</v>
      </c>
      <c r="AC825" s="49"/>
      <c r="AD825" t="str">
        <f>IF(AC825&lt;&gt;"",VLOOKUP(AC825,$P$5:W$120,8,0),"")</f>
        <v/>
      </c>
      <c r="AF825" s="49" t="str">
        <f t="shared" si="131"/>
        <v/>
      </c>
      <c r="AG825" t="str">
        <f t="shared" si="129"/>
        <v/>
      </c>
      <c r="AH825" s="85"/>
      <c r="AI825" s="49" t="str">
        <f t="shared" si="132"/>
        <v/>
      </c>
      <c r="AJ825" t="str">
        <f t="shared" si="130"/>
        <v/>
      </c>
      <c r="AK825" s="97">
        <f t="shared" si="135"/>
        <v>0</v>
      </c>
      <c r="AM825" s="98">
        <f t="shared" si="136"/>
        <v>4703451</v>
      </c>
      <c r="AO825" s="100" t="str">
        <f t="shared" si="133"/>
        <v/>
      </c>
      <c r="AP825" s="100" t="str">
        <f>IF(AO825=1,COUNTIF($AO$6:AO825,"=1"),"")</f>
        <v/>
      </c>
      <c r="AQ825" s="101" t="str">
        <f t="shared" si="134"/>
        <v/>
      </c>
    </row>
    <row r="826" spans="27:43" x14ac:dyDescent="0.2">
      <c r="AA826" s="49">
        <v>821</v>
      </c>
      <c r="AC826" s="49"/>
      <c r="AD826" t="str">
        <f>IF(AC826&lt;&gt;"",VLOOKUP(AC826,$P$5:W$120,8,0),"")</f>
        <v/>
      </c>
      <c r="AF826" s="49" t="str">
        <f t="shared" si="131"/>
        <v/>
      </c>
      <c r="AG826" t="str">
        <f t="shared" si="129"/>
        <v/>
      </c>
      <c r="AH826" s="85"/>
      <c r="AI826" s="49" t="str">
        <f t="shared" si="132"/>
        <v/>
      </c>
      <c r="AJ826" t="str">
        <f t="shared" si="130"/>
        <v/>
      </c>
      <c r="AK826" s="97">
        <f t="shared" si="135"/>
        <v>0</v>
      </c>
      <c r="AM826" s="98">
        <f t="shared" si="136"/>
        <v>4703451</v>
      </c>
      <c r="AO826" s="100" t="str">
        <f t="shared" si="133"/>
        <v/>
      </c>
      <c r="AP826" s="100" t="str">
        <f>IF(AO826=1,COUNTIF($AO$6:AO826,"=1"),"")</f>
        <v/>
      </c>
      <c r="AQ826" s="101" t="str">
        <f t="shared" si="134"/>
        <v/>
      </c>
    </row>
    <row r="827" spans="27:43" x14ac:dyDescent="0.2">
      <c r="AA827" s="49">
        <v>822</v>
      </c>
      <c r="AC827" s="49"/>
      <c r="AD827" t="str">
        <f>IF(AC827&lt;&gt;"",VLOOKUP(AC827,$P$5:W$120,8,0),"")</f>
        <v/>
      </c>
      <c r="AF827" s="49" t="str">
        <f t="shared" si="131"/>
        <v/>
      </c>
      <c r="AG827" t="str">
        <f t="shared" si="129"/>
        <v/>
      </c>
      <c r="AH827" s="85"/>
      <c r="AI827" s="49" t="str">
        <f t="shared" si="132"/>
        <v/>
      </c>
      <c r="AJ827" t="str">
        <f t="shared" si="130"/>
        <v/>
      </c>
      <c r="AK827" s="97">
        <f t="shared" si="135"/>
        <v>0</v>
      </c>
      <c r="AM827" s="98">
        <f t="shared" si="136"/>
        <v>4703451</v>
      </c>
      <c r="AO827" s="100" t="str">
        <f t="shared" si="133"/>
        <v/>
      </c>
      <c r="AP827" s="100" t="str">
        <f>IF(AO827=1,COUNTIF($AO$6:AO827,"=1"),"")</f>
        <v/>
      </c>
      <c r="AQ827" s="101" t="str">
        <f t="shared" si="134"/>
        <v/>
      </c>
    </row>
    <row r="828" spans="27:43" x14ac:dyDescent="0.2">
      <c r="AA828" s="49">
        <v>823</v>
      </c>
      <c r="AC828" s="49"/>
      <c r="AD828" t="str">
        <f>IF(AC828&lt;&gt;"",VLOOKUP(AC828,$P$5:W$120,8,0),"")</f>
        <v/>
      </c>
      <c r="AF828" s="49" t="str">
        <f t="shared" si="131"/>
        <v/>
      </c>
      <c r="AG828" t="str">
        <f t="shared" si="129"/>
        <v/>
      </c>
      <c r="AH828" s="85"/>
      <c r="AI828" s="49" t="str">
        <f t="shared" si="132"/>
        <v/>
      </c>
      <c r="AJ828" t="str">
        <f t="shared" si="130"/>
        <v/>
      </c>
      <c r="AK828" s="97">
        <f t="shared" si="135"/>
        <v>0</v>
      </c>
      <c r="AM828" s="98">
        <f t="shared" si="136"/>
        <v>4703451</v>
      </c>
      <c r="AO828" s="100" t="str">
        <f t="shared" si="133"/>
        <v/>
      </c>
      <c r="AP828" s="100" t="str">
        <f>IF(AO828=1,COUNTIF($AO$6:AO828,"=1"),"")</f>
        <v/>
      </c>
      <c r="AQ828" s="101" t="str">
        <f t="shared" si="134"/>
        <v/>
      </c>
    </row>
    <row r="829" spans="27:43" x14ac:dyDescent="0.2">
      <c r="AA829" s="49">
        <v>824</v>
      </c>
      <c r="AC829" s="49"/>
      <c r="AD829" t="str">
        <f>IF(AC829&lt;&gt;"",VLOOKUP(AC829,$P$5:W$120,8,0),"")</f>
        <v/>
      </c>
      <c r="AF829" s="49" t="str">
        <f t="shared" si="131"/>
        <v/>
      </c>
      <c r="AG829" t="str">
        <f t="shared" si="129"/>
        <v/>
      </c>
      <c r="AH829" s="85"/>
      <c r="AI829" s="49" t="str">
        <f t="shared" si="132"/>
        <v/>
      </c>
      <c r="AJ829" t="str">
        <f t="shared" si="130"/>
        <v/>
      </c>
      <c r="AK829" s="97">
        <f t="shared" si="135"/>
        <v>0</v>
      </c>
      <c r="AM829" s="98">
        <f t="shared" si="136"/>
        <v>4703451</v>
      </c>
      <c r="AO829" s="100" t="str">
        <f t="shared" si="133"/>
        <v/>
      </c>
      <c r="AP829" s="100" t="str">
        <f>IF(AO829=1,COUNTIF($AO$6:AO829,"=1"),"")</f>
        <v/>
      </c>
      <c r="AQ829" s="101" t="str">
        <f t="shared" si="134"/>
        <v/>
      </c>
    </row>
    <row r="830" spans="27:43" x14ac:dyDescent="0.2">
      <c r="AA830" s="49">
        <v>825</v>
      </c>
      <c r="AC830" s="49"/>
      <c r="AD830" t="str">
        <f>IF(AC830&lt;&gt;"",VLOOKUP(AC830,$P$5:W$120,8,0),"")</f>
        <v/>
      </c>
      <c r="AF830" s="49" t="str">
        <f t="shared" si="131"/>
        <v/>
      </c>
      <c r="AG830" t="str">
        <f t="shared" si="129"/>
        <v/>
      </c>
      <c r="AH830" s="85"/>
      <c r="AI830" s="49" t="str">
        <f t="shared" si="132"/>
        <v/>
      </c>
      <c r="AJ830" t="str">
        <f t="shared" si="130"/>
        <v/>
      </c>
      <c r="AK830" s="97">
        <f t="shared" si="135"/>
        <v>0</v>
      </c>
      <c r="AM830" s="98">
        <f t="shared" si="136"/>
        <v>4703451</v>
      </c>
      <c r="AO830" s="100" t="str">
        <f t="shared" si="133"/>
        <v/>
      </c>
      <c r="AP830" s="100" t="str">
        <f>IF(AO830=1,COUNTIF($AO$6:AO830,"=1"),"")</f>
        <v/>
      </c>
      <c r="AQ830" s="101" t="str">
        <f t="shared" si="134"/>
        <v/>
      </c>
    </row>
    <row r="831" spans="27:43" x14ac:dyDescent="0.2">
      <c r="AA831" s="49">
        <v>826</v>
      </c>
      <c r="AC831" s="49"/>
      <c r="AD831" t="str">
        <f>IF(AC831&lt;&gt;"",VLOOKUP(AC831,$P$5:W$120,8,0),"")</f>
        <v/>
      </c>
      <c r="AF831" s="49" t="str">
        <f t="shared" si="131"/>
        <v/>
      </c>
      <c r="AG831" t="str">
        <f t="shared" si="129"/>
        <v/>
      </c>
      <c r="AH831" s="85"/>
      <c r="AI831" s="49" t="str">
        <f t="shared" si="132"/>
        <v/>
      </c>
      <c r="AJ831" t="str">
        <f t="shared" si="130"/>
        <v/>
      </c>
      <c r="AK831" s="97">
        <f t="shared" si="135"/>
        <v>0</v>
      </c>
      <c r="AM831" s="98">
        <f t="shared" si="136"/>
        <v>4703451</v>
      </c>
      <c r="AO831" s="100" t="str">
        <f t="shared" si="133"/>
        <v/>
      </c>
      <c r="AP831" s="100" t="str">
        <f>IF(AO831=1,COUNTIF($AO$6:AO831,"=1"),"")</f>
        <v/>
      </c>
      <c r="AQ831" s="101" t="str">
        <f t="shared" si="134"/>
        <v/>
      </c>
    </row>
    <row r="832" spans="27:43" x14ac:dyDescent="0.2">
      <c r="AA832" s="49">
        <v>827</v>
      </c>
      <c r="AC832" s="49"/>
      <c r="AD832" t="str">
        <f>IF(AC832&lt;&gt;"",VLOOKUP(AC832,$P$5:W$120,8,0),"")</f>
        <v/>
      </c>
      <c r="AF832" s="49" t="str">
        <f t="shared" si="131"/>
        <v/>
      </c>
      <c r="AG832" t="str">
        <f t="shared" si="129"/>
        <v/>
      </c>
      <c r="AH832" s="85"/>
      <c r="AI832" s="49" t="str">
        <f t="shared" si="132"/>
        <v/>
      </c>
      <c r="AJ832" t="str">
        <f t="shared" si="130"/>
        <v/>
      </c>
      <c r="AK832" s="97">
        <f t="shared" si="135"/>
        <v>0</v>
      </c>
      <c r="AM832" s="98">
        <f t="shared" si="136"/>
        <v>4703451</v>
      </c>
      <c r="AO832" s="100" t="str">
        <f t="shared" si="133"/>
        <v/>
      </c>
      <c r="AP832" s="100" t="str">
        <f>IF(AO832=1,COUNTIF($AO$6:AO832,"=1"),"")</f>
        <v/>
      </c>
      <c r="AQ832" s="101" t="str">
        <f t="shared" si="134"/>
        <v/>
      </c>
    </row>
    <row r="833" spans="27:43" x14ac:dyDescent="0.2">
      <c r="AA833" s="49">
        <v>828</v>
      </c>
      <c r="AC833" s="49"/>
      <c r="AD833" t="str">
        <f>IF(AC833&lt;&gt;"",VLOOKUP(AC833,$P$5:W$120,8,0),"")</f>
        <v/>
      </c>
      <c r="AF833" s="49" t="str">
        <f t="shared" si="131"/>
        <v/>
      </c>
      <c r="AG833" t="str">
        <f t="shared" si="129"/>
        <v/>
      </c>
      <c r="AH833" s="85"/>
      <c r="AI833" s="49" t="str">
        <f t="shared" si="132"/>
        <v/>
      </c>
      <c r="AJ833" t="str">
        <f t="shared" si="130"/>
        <v/>
      </c>
      <c r="AK833" s="97">
        <f t="shared" si="135"/>
        <v>0</v>
      </c>
      <c r="AM833" s="98">
        <f t="shared" si="136"/>
        <v>4703451</v>
      </c>
      <c r="AO833" s="100" t="str">
        <f t="shared" si="133"/>
        <v/>
      </c>
      <c r="AP833" s="100" t="str">
        <f>IF(AO833=1,COUNTIF($AO$6:AO833,"=1"),"")</f>
        <v/>
      </c>
      <c r="AQ833" s="101" t="str">
        <f t="shared" si="134"/>
        <v/>
      </c>
    </row>
    <row r="834" spans="27:43" x14ac:dyDescent="0.2">
      <c r="AA834" s="49">
        <v>829</v>
      </c>
      <c r="AC834" s="49"/>
      <c r="AD834" t="str">
        <f>IF(AC834&lt;&gt;"",VLOOKUP(AC834,$P$5:W$120,8,0),"")</f>
        <v/>
      </c>
      <c r="AF834" s="49" t="str">
        <f t="shared" si="131"/>
        <v/>
      </c>
      <c r="AG834" t="str">
        <f t="shared" si="129"/>
        <v/>
      </c>
      <c r="AH834" s="85"/>
      <c r="AI834" s="49" t="str">
        <f t="shared" si="132"/>
        <v/>
      </c>
      <c r="AJ834" t="str">
        <f t="shared" si="130"/>
        <v/>
      </c>
      <c r="AK834" s="97">
        <f t="shared" si="135"/>
        <v>0</v>
      </c>
      <c r="AM834" s="98">
        <f t="shared" si="136"/>
        <v>4703451</v>
      </c>
      <c r="AO834" s="100" t="str">
        <f t="shared" si="133"/>
        <v/>
      </c>
      <c r="AP834" s="100" t="str">
        <f>IF(AO834=1,COUNTIF($AO$6:AO834,"=1"),"")</f>
        <v/>
      </c>
      <c r="AQ834" s="101" t="str">
        <f t="shared" si="134"/>
        <v/>
      </c>
    </row>
    <row r="835" spans="27:43" x14ac:dyDescent="0.2">
      <c r="AA835" s="49">
        <v>830</v>
      </c>
      <c r="AC835" s="49"/>
      <c r="AD835" t="str">
        <f>IF(AC835&lt;&gt;"",VLOOKUP(AC835,$P$5:W$120,8,0),"")</f>
        <v/>
      </c>
      <c r="AF835" s="49" t="str">
        <f t="shared" si="131"/>
        <v/>
      </c>
      <c r="AG835" t="str">
        <f t="shared" si="129"/>
        <v/>
      </c>
      <c r="AH835" s="85"/>
      <c r="AI835" s="49" t="str">
        <f t="shared" si="132"/>
        <v/>
      </c>
      <c r="AJ835" t="str">
        <f t="shared" si="130"/>
        <v/>
      </c>
      <c r="AK835" s="97">
        <f t="shared" si="135"/>
        <v>0</v>
      </c>
      <c r="AM835" s="98">
        <f t="shared" si="136"/>
        <v>4703451</v>
      </c>
      <c r="AO835" s="100" t="str">
        <f t="shared" si="133"/>
        <v/>
      </c>
      <c r="AP835" s="100" t="str">
        <f>IF(AO835=1,COUNTIF($AO$6:AO835,"=1"),"")</f>
        <v/>
      </c>
      <c r="AQ835" s="101" t="str">
        <f t="shared" si="134"/>
        <v/>
      </c>
    </row>
    <row r="836" spans="27:43" x14ac:dyDescent="0.2">
      <c r="AA836" s="49">
        <v>831</v>
      </c>
      <c r="AC836" s="49"/>
      <c r="AD836" t="str">
        <f>IF(AC836&lt;&gt;"",VLOOKUP(AC836,$P$5:W$120,8,0),"")</f>
        <v/>
      </c>
      <c r="AF836" s="49" t="str">
        <f t="shared" si="131"/>
        <v/>
      </c>
      <c r="AG836" t="str">
        <f t="shared" si="129"/>
        <v/>
      </c>
      <c r="AH836" s="85"/>
      <c r="AI836" s="49" t="str">
        <f t="shared" si="132"/>
        <v/>
      </c>
      <c r="AJ836" t="str">
        <f t="shared" si="130"/>
        <v/>
      </c>
      <c r="AK836" s="97">
        <f t="shared" si="135"/>
        <v>0</v>
      </c>
      <c r="AM836" s="98">
        <f t="shared" si="136"/>
        <v>4703451</v>
      </c>
      <c r="AO836" s="100" t="str">
        <f t="shared" si="133"/>
        <v/>
      </c>
      <c r="AP836" s="100" t="str">
        <f>IF(AO836=1,COUNTIF($AO$6:AO836,"=1"),"")</f>
        <v/>
      </c>
      <c r="AQ836" s="101" t="str">
        <f t="shared" si="134"/>
        <v/>
      </c>
    </row>
    <row r="837" spans="27:43" x14ac:dyDescent="0.2">
      <c r="AA837" s="49">
        <v>832</v>
      </c>
      <c r="AC837" s="49"/>
      <c r="AD837" t="str">
        <f>IF(AC837&lt;&gt;"",VLOOKUP(AC837,$P$5:W$120,8,0),"")</f>
        <v/>
      </c>
      <c r="AF837" s="49" t="str">
        <f t="shared" si="131"/>
        <v/>
      </c>
      <c r="AG837" t="str">
        <f t="shared" ref="AG837:AG900" si="137">IF(AF837&lt;&gt;"",VLOOKUP(AF837,$B$5:$L$106,11,0),"")</f>
        <v/>
      </c>
      <c r="AH837" s="85"/>
      <c r="AI837" s="49" t="str">
        <f t="shared" si="132"/>
        <v/>
      </c>
      <c r="AJ837" t="str">
        <f t="shared" ref="AJ837:AJ900" si="138">IF(AI837&lt;&gt;"",VLOOKUP(AI837,$B$5:$L$106,11,0),"")</f>
        <v/>
      </c>
      <c r="AK837" s="97">
        <f t="shared" si="135"/>
        <v>0</v>
      </c>
      <c r="AM837" s="98">
        <f t="shared" si="136"/>
        <v>4703451</v>
      </c>
      <c r="AO837" s="100" t="str">
        <f t="shared" si="133"/>
        <v/>
      </c>
      <c r="AP837" s="100" t="str">
        <f>IF(AO837=1,COUNTIF($AO$6:AO837,"=1"),"")</f>
        <v/>
      </c>
      <c r="AQ837" s="101" t="str">
        <f t="shared" si="134"/>
        <v/>
      </c>
    </row>
    <row r="838" spans="27:43" x14ac:dyDescent="0.2">
      <c r="AA838" s="49">
        <v>833</v>
      </c>
      <c r="AC838" s="49"/>
      <c r="AD838" t="str">
        <f>IF(AC838&lt;&gt;"",VLOOKUP(AC838,$P$5:W$120,8,0),"")</f>
        <v/>
      </c>
      <c r="AF838" s="49" t="str">
        <f t="shared" ref="AF838:AF901" si="139">IF(ISERROR(VALUE(MID(AD838,1,3))),"",VALUE(MID(VLOOKUP(VALUE(MID(AD838,1,3)),$P$5:$W$120,4,0),1,3)))</f>
        <v/>
      </c>
      <c r="AG838" t="str">
        <f t="shared" si="137"/>
        <v/>
      </c>
      <c r="AH838" s="85"/>
      <c r="AI838" s="49" t="str">
        <f t="shared" ref="AI838:AI901" si="140">IF(ISERR(VALUE(MID(AD838,1,3))),"",VALUE(MID(VLOOKUP(VALUE(MID(AD838,1,3)),$P$5:$W$120,6,0),1,3)))</f>
        <v/>
      </c>
      <c r="AJ838" t="str">
        <f t="shared" si="138"/>
        <v/>
      </c>
      <c r="AK838" s="97">
        <f t="shared" si="135"/>
        <v>0</v>
      </c>
      <c r="AM838" s="98">
        <f t="shared" si="136"/>
        <v>4703451</v>
      </c>
      <c r="AO838" s="100" t="str">
        <f t="shared" ref="AO838:AO901" si="141">IF($AO$3="","",IF(OR(AG838=$AO$3,AJ838=$AO$3),1,""))</f>
        <v/>
      </c>
      <c r="AP838" s="100" t="str">
        <f>IF(AO838=1,COUNTIF($AO$6:AO838,"=1"),"")</f>
        <v/>
      </c>
      <c r="AQ838" s="101" t="str">
        <f t="shared" ref="AQ838:AQ901" si="142">IF($AO$3="","",IF(AG838=$AO$3,"借",IF(AJ838=$AO$3,"貸","")))</f>
        <v/>
      </c>
    </row>
    <row r="839" spans="27:43" x14ac:dyDescent="0.2">
      <c r="AA839" s="49">
        <v>834</v>
      </c>
      <c r="AC839" s="49"/>
      <c r="AD839" t="str">
        <f>IF(AC839&lt;&gt;"",VLOOKUP(AC839,$P$5:W$120,8,0),"")</f>
        <v/>
      </c>
      <c r="AF839" s="49" t="str">
        <f t="shared" si="139"/>
        <v/>
      </c>
      <c r="AG839" t="str">
        <f t="shared" si="137"/>
        <v/>
      </c>
      <c r="AH839" s="85"/>
      <c r="AI839" s="49" t="str">
        <f t="shared" si="140"/>
        <v/>
      </c>
      <c r="AJ839" t="str">
        <f t="shared" si="138"/>
        <v/>
      </c>
      <c r="AK839" s="97">
        <f t="shared" si="135"/>
        <v>0</v>
      </c>
      <c r="AM839" s="98">
        <f t="shared" si="136"/>
        <v>4703451</v>
      </c>
      <c r="AO839" s="100" t="str">
        <f t="shared" si="141"/>
        <v/>
      </c>
      <c r="AP839" s="100" t="str">
        <f>IF(AO839=1,COUNTIF($AO$6:AO839,"=1"),"")</f>
        <v/>
      </c>
      <c r="AQ839" s="101" t="str">
        <f t="shared" si="142"/>
        <v/>
      </c>
    </row>
    <row r="840" spans="27:43" x14ac:dyDescent="0.2">
      <c r="AA840" s="49">
        <v>835</v>
      </c>
      <c r="AC840" s="49"/>
      <c r="AD840" t="str">
        <f>IF(AC840&lt;&gt;"",VLOOKUP(AC840,$P$5:W$120,8,0),"")</f>
        <v/>
      </c>
      <c r="AF840" s="49" t="str">
        <f t="shared" si="139"/>
        <v/>
      </c>
      <c r="AG840" t="str">
        <f t="shared" si="137"/>
        <v/>
      </c>
      <c r="AH840" s="85"/>
      <c r="AI840" s="49" t="str">
        <f t="shared" si="140"/>
        <v/>
      </c>
      <c r="AJ840" t="str">
        <f t="shared" si="138"/>
        <v/>
      </c>
      <c r="AK840" s="97">
        <f t="shared" si="135"/>
        <v>0</v>
      </c>
      <c r="AM840" s="98">
        <f t="shared" si="136"/>
        <v>4703451</v>
      </c>
      <c r="AO840" s="100" t="str">
        <f t="shared" si="141"/>
        <v/>
      </c>
      <c r="AP840" s="100" t="str">
        <f>IF(AO840=1,COUNTIF($AO$6:AO840,"=1"),"")</f>
        <v/>
      </c>
      <c r="AQ840" s="101" t="str">
        <f t="shared" si="142"/>
        <v/>
      </c>
    </row>
    <row r="841" spans="27:43" x14ac:dyDescent="0.2">
      <c r="AA841" s="49">
        <v>836</v>
      </c>
      <c r="AC841" s="49"/>
      <c r="AD841" t="str">
        <f>IF(AC841&lt;&gt;"",VLOOKUP(AC841,$P$5:W$120,8,0),"")</f>
        <v/>
      </c>
      <c r="AF841" s="49" t="str">
        <f t="shared" si="139"/>
        <v/>
      </c>
      <c r="AG841" t="str">
        <f t="shared" si="137"/>
        <v/>
      </c>
      <c r="AH841" s="85"/>
      <c r="AI841" s="49" t="str">
        <f t="shared" si="140"/>
        <v/>
      </c>
      <c r="AJ841" t="str">
        <f t="shared" si="138"/>
        <v/>
      </c>
      <c r="AK841" s="97">
        <f t="shared" si="135"/>
        <v>0</v>
      </c>
      <c r="AM841" s="98">
        <f t="shared" si="136"/>
        <v>4703451</v>
      </c>
      <c r="AO841" s="100" t="str">
        <f t="shared" si="141"/>
        <v/>
      </c>
      <c r="AP841" s="100" t="str">
        <f>IF(AO841=1,COUNTIF($AO$6:AO841,"=1"),"")</f>
        <v/>
      </c>
      <c r="AQ841" s="101" t="str">
        <f t="shared" si="142"/>
        <v/>
      </c>
    </row>
    <row r="842" spans="27:43" x14ac:dyDescent="0.2">
      <c r="AA842" s="49">
        <v>837</v>
      </c>
      <c r="AC842" s="49"/>
      <c r="AD842" t="str">
        <f>IF(AC842&lt;&gt;"",VLOOKUP(AC842,$P$5:W$120,8,0),"")</f>
        <v/>
      </c>
      <c r="AF842" s="49" t="str">
        <f t="shared" si="139"/>
        <v/>
      </c>
      <c r="AG842" t="str">
        <f t="shared" si="137"/>
        <v/>
      </c>
      <c r="AH842" s="85"/>
      <c r="AI842" s="49" t="str">
        <f t="shared" si="140"/>
        <v/>
      </c>
      <c r="AJ842" t="str">
        <f t="shared" si="138"/>
        <v/>
      </c>
      <c r="AK842" s="97">
        <f t="shared" si="135"/>
        <v>0</v>
      </c>
      <c r="AM842" s="98">
        <f t="shared" si="136"/>
        <v>4703451</v>
      </c>
      <c r="AO842" s="100" t="str">
        <f t="shared" si="141"/>
        <v/>
      </c>
      <c r="AP842" s="100" t="str">
        <f>IF(AO842=1,COUNTIF($AO$6:AO842,"=1"),"")</f>
        <v/>
      </c>
      <c r="AQ842" s="101" t="str">
        <f t="shared" si="142"/>
        <v/>
      </c>
    </row>
    <row r="843" spans="27:43" x14ac:dyDescent="0.2">
      <c r="AA843" s="49">
        <v>838</v>
      </c>
      <c r="AC843" s="49"/>
      <c r="AD843" t="str">
        <f>IF(AC843&lt;&gt;"",VLOOKUP(AC843,$P$5:W$120,8,0),"")</f>
        <v/>
      </c>
      <c r="AF843" s="49" t="str">
        <f t="shared" si="139"/>
        <v/>
      </c>
      <c r="AG843" t="str">
        <f t="shared" si="137"/>
        <v/>
      </c>
      <c r="AH843" s="85"/>
      <c r="AI843" s="49" t="str">
        <f t="shared" si="140"/>
        <v/>
      </c>
      <c r="AJ843" t="str">
        <f t="shared" si="138"/>
        <v/>
      </c>
      <c r="AK843" s="97">
        <f t="shared" si="135"/>
        <v>0</v>
      </c>
      <c r="AM843" s="98">
        <f t="shared" si="136"/>
        <v>4703451</v>
      </c>
      <c r="AO843" s="100" t="str">
        <f t="shared" si="141"/>
        <v/>
      </c>
      <c r="AP843" s="100" t="str">
        <f>IF(AO843=1,COUNTIF($AO$6:AO843,"=1"),"")</f>
        <v/>
      </c>
      <c r="AQ843" s="101" t="str">
        <f t="shared" si="142"/>
        <v/>
      </c>
    </row>
    <row r="844" spans="27:43" x14ac:dyDescent="0.2">
      <c r="AA844" s="49">
        <v>839</v>
      </c>
      <c r="AC844" s="49"/>
      <c r="AD844" t="str">
        <f>IF(AC844&lt;&gt;"",VLOOKUP(AC844,$P$5:W$120,8,0),"")</f>
        <v/>
      </c>
      <c r="AF844" s="49" t="str">
        <f t="shared" si="139"/>
        <v/>
      </c>
      <c r="AG844" t="str">
        <f t="shared" si="137"/>
        <v/>
      </c>
      <c r="AH844" s="85"/>
      <c r="AI844" s="49" t="str">
        <f t="shared" si="140"/>
        <v/>
      </c>
      <c r="AJ844" t="str">
        <f t="shared" si="138"/>
        <v/>
      </c>
      <c r="AK844" s="97">
        <f t="shared" si="135"/>
        <v>0</v>
      </c>
      <c r="AM844" s="98">
        <f t="shared" si="136"/>
        <v>4703451</v>
      </c>
      <c r="AO844" s="100" t="str">
        <f t="shared" si="141"/>
        <v/>
      </c>
      <c r="AP844" s="100" t="str">
        <f>IF(AO844=1,COUNTIF($AO$6:AO844,"=1"),"")</f>
        <v/>
      </c>
      <c r="AQ844" s="101" t="str">
        <f t="shared" si="142"/>
        <v/>
      </c>
    </row>
    <row r="845" spans="27:43" x14ac:dyDescent="0.2">
      <c r="AA845" s="49">
        <v>840</v>
      </c>
      <c r="AC845" s="49"/>
      <c r="AD845" t="str">
        <f>IF(AC845&lt;&gt;"",VLOOKUP(AC845,$P$5:W$120,8,0),"")</f>
        <v/>
      </c>
      <c r="AF845" s="49" t="str">
        <f t="shared" si="139"/>
        <v/>
      </c>
      <c r="AG845" t="str">
        <f t="shared" si="137"/>
        <v/>
      </c>
      <c r="AH845" s="85"/>
      <c r="AI845" s="49" t="str">
        <f t="shared" si="140"/>
        <v/>
      </c>
      <c r="AJ845" t="str">
        <f t="shared" si="138"/>
        <v/>
      </c>
      <c r="AK845" s="97">
        <f t="shared" si="135"/>
        <v>0</v>
      </c>
      <c r="AM845" s="98">
        <f t="shared" si="136"/>
        <v>4703451</v>
      </c>
      <c r="AO845" s="100" t="str">
        <f t="shared" si="141"/>
        <v/>
      </c>
      <c r="AP845" s="100" t="str">
        <f>IF(AO845=1,COUNTIF($AO$6:AO845,"=1"),"")</f>
        <v/>
      </c>
      <c r="AQ845" s="101" t="str">
        <f t="shared" si="142"/>
        <v/>
      </c>
    </row>
    <row r="846" spans="27:43" x14ac:dyDescent="0.2">
      <c r="AA846" s="49">
        <v>841</v>
      </c>
      <c r="AC846" s="49"/>
      <c r="AD846" t="str">
        <f>IF(AC846&lt;&gt;"",VLOOKUP(AC846,$P$5:W$120,8,0),"")</f>
        <v/>
      </c>
      <c r="AF846" s="49" t="str">
        <f t="shared" si="139"/>
        <v/>
      </c>
      <c r="AG846" t="str">
        <f t="shared" si="137"/>
        <v/>
      </c>
      <c r="AH846" s="85"/>
      <c r="AI846" s="49" t="str">
        <f t="shared" si="140"/>
        <v/>
      </c>
      <c r="AJ846" t="str">
        <f t="shared" si="138"/>
        <v/>
      </c>
      <c r="AK846" s="97">
        <f t="shared" si="135"/>
        <v>0</v>
      </c>
      <c r="AM846" s="98">
        <f t="shared" si="136"/>
        <v>4703451</v>
      </c>
      <c r="AO846" s="100" t="str">
        <f t="shared" si="141"/>
        <v/>
      </c>
      <c r="AP846" s="100" t="str">
        <f>IF(AO846=1,COUNTIF($AO$6:AO846,"=1"),"")</f>
        <v/>
      </c>
      <c r="AQ846" s="101" t="str">
        <f t="shared" si="142"/>
        <v/>
      </c>
    </row>
    <row r="847" spans="27:43" x14ac:dyDescent="0.2">
      <c r="AA847" s="49">
        <v>842</v>
      </c>
      <c r="AC847" s="49"/>
      <c r="AD847" t="str">
        <f>IF(AC847&lt;&gt;"",VLOOKUP(AC847,$P$5:W$120,8,0),"")</f>
        <v/>
      </c>
      <c r="AF847" s="49" t="str">
        <f t="shared" si="139"/>
        <v/>
      </c>
      <c r="AG847" t="str">
        <f t="shared" si="137"/>
        <v/>
      </c>
      <c r="AH847" s="85"/>
      <c r="AI847" s="49" t="str">
        <f t="shared" si="140"/>
        <v/>
      </c>
      <c r="AJ847" t="str">
        <f t="shared" si="138"/>
        <v/>
      </c>
      <c r="AK847" s="97">
        <f t="shared" si="135"/>
        <v>0</v>
      </c>
      <c r="AM847" s="98">
        <f t="shared" si="136"/>
        <v>4703451</v>
      </c>
      <c r="AO847" s="100" t="str">
        <f t="shared" si="141"/>
        <v/>
      </c>
      <c r="AP847" s="100" t="str">
        <f>IF(AO847=1,COUNTIF($AO$6:AO847,"=1"),"")</f>
        <v/>
      </c>
      <c r="AQ847" s="101" t="str">
        <f t="shared" si="142"/>
        <v/>
      </c>
    </row>
    <row r="848" spans="27:43" x14ac:dyDescent="0.2">
      <c r="AA848" s="49">
        <v>843</v>
      </c>
      <c r="AC848" s="49"/>
      <c r="AD848" t="str">
        <f>IF(AC848&lt;&gt;"",VLOOKUP(AC848,$P$5:W$120,8,0),"")</f>
        <v/>
      </c>
      <c r="AF848" s="49" t="str">
        <f t="shared" si="139"/>
        <v/>
      </c>
      <c r="AG848" t="str">
        <f t="shared" si="137"/>
        <v/>
      </c>
      <c r="AH848" s="85"/>
      <c r="AI848" s="49" t="str">
        <f t="shared" si="140"/>
        <v/>
      </c>
      <c r="AJ848" t="str">
        <f t="shared" si="138"/>
        <v/>
      </c>
      <c r="AK848" s="97">
        <f t="shared" si="135"/>
        <v>0</v>
      </c>
      <c r="AM848" s="98">
        <f t="shared" si="136"/>
        <v>4703451</v>
      </c>
      <c r="AO848" s="100" t="str">
        <f t="shared" si="141"/>
        <v/>
      </c>
      <c r="AP848" s="100" t="str">
        <f>IF(AO848=1,COUNTIF($AO$6:AO848,"=1"),"")</f>
        <v/>
      </c>
      <c r="AQ848" s="101" t="str">
        <f t="shared" si="142"/>
        <v/>
      </c>
    </row>
    <row r="849" spans="27:43" x14ac:dyDescent="0.2">
      <c r="AA849" s="49">
        <v>844</v>
      </c>
      <c r="AC849" s="49"/>
      <c r="AD849" t="str">
        <f>IF(AC849&lt;&gt;"",VLOOKUP(AC849,$P$5:W$120,8,0),"")</f>
        <v/>
      </c>
      <c r="AF849" s="49" t="str">
        <f t="shared" si="139"/>
        <v/>
      </c>
      <c r="AG849" t="str">
        <f t="shared" si="137"/>
        <v/>
      </c>
      <c r="AH849" s="85"/>
      <c r="AI849" s="49" t="str">
        <f t="shared" si="140"/>
        <v/>
      </c>
      <c r="AJ849" t="str">
        <f t="shared" si="138"/>
        <v/>
      </c>
      <c r="AK849" s="97">
        <f t="shared" si="135"/>
        <v>0</v>
      </c>
      <c r="AM849" s="98">
        <f t="shared" si="136"/>
        <v>4703451</v>
      </c>
      <c r="AO849" s="100" t="str">
        <f t="shared" si="141"/>
        <v/>
      </c>
      <c r="AP849" s="100" t="str">
        <f>IF(AO849=1,COUNTIF($AO$6:AO849,"=1"),"")</f>
        <v/>
      </c>
      <c r="AQ849" s="101" t="str">
        <f t="shared" si="142"/>
        <v/>
      </c>
    </row>
    <row r="850" spans="27:43" x14ac:dyDescent="0.2">
      <c r="AA850" s="49">
        <v>845</v>
      </c>
      <c r="AC850" s="49"/>
      <c r="AD850" t="str">
        <f>IF(AC850&lt;&gt;"",VLOOKUP(AC850,$P$5:W$120,8,0),"")</f>
        <v/>
      </c>
      <c r="AF850" s="49" t="str">
        <f t="shared" si="139"/>
        <v/>
      </c>
      <c r="AG850" t="str">
        <f t="shared" si="137"/>
        <v/>
      </c>
      <c r="AH850" s="85"/>
      <c r="AI850" s="49" t="str">
        <f t="shared" si="140"/>
        <v/>
      </c>
      <c r="AJ850" t="str">
        <f t="shared" si="138"/>
        <v/>
      </c>
      <c r="AK850" s="97">
        <f t="shared" si="135"/>
        <v>0</v>
      </c>
      <c r="AM850" s="98">
        <f t="shared" si="136"/>
        <v>4703451</v>
      </c>
      <c r="AO850" s="100" t="str">
        <f t="shared" si="141"/>
        <v/>
      </c>
      <c r="AP850" s="100" t="str">
        <f>IF(AO850=1,COUNTIF($AO$6:AO850,"=1"),"")</f>
        <v/>
      </c>
      <c r="AQ850" s="101" t="str">
        <f t="shared" si="142"/>
        <v/>
      </c>
    </row>
    <row r="851" spans="27:43" x14ac:dyDescent="0.2">
      <c r="AA851" s="49">
        <v>846</v>
      </c>
      <c r="AC851" s="49"/>
      <c r="AD851" t="str">
        <f>IF(AC851&lt;&gt;"",VLOOKUP(AC851,$P$5:W$120,8,0),"")</f>
        <v/>
      </c>
      <c r="AF851" s="49" t="str">
        <f t="shared" si="139"/>
        <v/>
      </c>
      <c r="AG851" t="str">
        <f t="shared" si="137"/>
        <v/>
      </c>
      <c r="AH851" s="85"/>
      <c r="AI851" s="49" t="str">
        <f t="shared" si="140"/>
        <v/>
      </c>
      <c r="AJ851" t="str">
        <f t="shared" si="138"/>
        <v/>
      </c>
      <c r="AK851" s="97">
        <f t="shared" si="135"/>
        <v>0</v>
      </c>
      <c r="AM851" s="98">
        <f t="shared" si="136"/>
        <v>4703451</v>
      </c>
      <c r="AO851" s="100" t="str">
        <f t="shared" si="141"/>
        <v/>
      </c>
      <c r="AP851" s="100" t="str">
        <f>IF(AO851=1,COUNTIF($AO$6:AO851,"=1"),"")</f>
        <v/>
      </c>
      <c r="AQ851" s="101" t="str">
        <f t="shared" si="142"/>
        <v/>
      </c>
    </row>
    <row r="852" spans="27:43" x14ac:dyDescent="0.2">
      <c r="AA852" s="49">
        <v>847</v>
      </c>
      <c r="AC852" s="49"/>
      <c r="AD852" t="str">
        <f>IF(AC852&lt;&gt;"",VLOOKUP(AC852,$P$5:W$120,8,0),"")</f>
        <v/>
      </c>
      <c r="AF852" s="49" t="str">
        <f t="shared" si="139"/>
        <v/>
      </c>
      <c r="AG852" t="str">
        <f t="shared" si="137"/>
        <v/>
      </c>
      <c r="AH852" s="85"/>
      <c r="AI852" s="49" t="str">
        <f t="shared" si="140"/>
        <v/>
      </c>
      <c r="AJ852" t="str">
        <f t="shared" si="138"/>
        <v/>
      </c>
      <c r="AK852" s="97">
        <f t="shared" si="135"/>
        <v>0</v>
      </c>
      <c r="AM852" s="98">
        <f t="shared" si="136"/>
        <v>4703451</v>
      </c>
      <c r="AO852" s="100" t="str">
        <f t="shared" si="141"/>
        <v/>
      </c>
      <c r="AP852" s="100" t="str">
        <f>IF(AO852=1,COUNTIF($AO$6:AO852,"=1"),"")</f>
        <v/>
      </c>
      <c r="AQ852" s="101" t="str">
        <f t="shared" si="142"/>
        <v/>
      </c>
    </row>
    <row r="853" spans="27:43" x14ac:dyDescent="0.2">
      <c r="AA853" s="49">
        <v>848</v>
      </c>
      <c r="AC853" s="49"/>
      <c r="AD853" t="str">
        <f>IF(AC853&lt;&gt;"",VLOOKUP(AC853,$P$5:W$120,8,0),"")</f>
        <v/>
      </c>
      <c r="AF853" s="49" t="str">
        <f t="shared" si="139"/>
        <v/>
      </c>
      <c r="AG853" t="str">
        <f t="shared" si="137"/>
        <v/>
      </c>
      <c r="AH853" s="85"/>
      <c r="AI853" s="49" t="str">
        <f t="shared" si="140"/>
        <v/>
      </c>
      <c r="AJ853" t="str">
        <f t="shared" si="138"/>
        <v/>
      </c>
      <c r="AK853" s="97">
        <f t="shared" si="135"/>
        <v>0</v>
      </c>
      <c r="AM853" s="98">
        <f t="shared" si="136"/>
        <v>4703451</v>
      </c>
      <c r="AO853" s="100" t="str">
        <f t="shared" si="141"/>
        <v/>
      </c>
      <c r="AP853" s="100" t="str">
        <f>IF(AO853=1,COUNTIF($AO$6:AO853,"=1"),"")</f>
        <v/>
      </c>
      <c r="AQ853" s="101" t="str">
        <f t="shared" si="142"/>
        <v/>
      </c>
    </row>
    <row r="854" spans="27:43" x14ac:dyDescent="0.2">
      <c r="AA854" s="49">
        <v>849</v>
      </c>
      <c r="AC854" s="49"/>
      <c r="AD854" t="str">
        <f>IF(AC854&lt;&gt;"",VLOOKUP(AC854,$P$5:W$120,8,0),"")</f>
        <v/>
      </c>
      <c r="AF854" s="49" t="str">
        <f t="shared" si="139"/>
        <v/>
      </c>
      <c r="AG854" t="str">
        <f t="shared" si="137"/>
        <v/>
      </c>
      <c r="AH854" s="85"/>
      <c r="AI854" s="49" t="str">
        <f t="shared" si="140"/>
        <v/>
      </c>
      <c r="AJ854" t="str">
        <f t="shared" si="138"/>
        <v/>
      </c>
      <c r="AK854" s="97">
        <f t="shared" si="135"/>
        <v>0</v>
      </c>
      <c r="AM854" s="98">
        <f t="shared" si="136"/>
        <v>4703451</v>
      </c>
      <c r="AO854" s="100" t="str">
        <f t="shared" si="141"/>
        <v/>
      </c>
      <c r="AP854" s="100" t="str">
        <f>IF(AO854=1,COUNTIF($AO$6:AO854,"=1"),"")</f>
        <v/>
      </c>
      <c r="AQ854" s="101" t="str">
        <f t="shared" si="142"/>
        <v/>
      </c>
    </row>
    <row r="855" spans="27:43" x14ac:dyDescent="0.2">
      <c r="AA855" s="49">
        <v>850</v>
      </c>
      <c r="AC855" s="49"/>
      <c r="AD855" t="str">
        <f>IF(AC855&lt;&gt;"",VLOOKUP(AC855,$P$5:W$120,8,0),"")</f>
        <v/>
      </c>
      <c r="AF855" s="49" t="str">
        <f t="shared" si="139"/>
        <v/>
      </c>
      <c r="AG855" t="str">
        <f t="shared" si="137"/>
        <v/>
      </c>
      <c r="AH855" s="85"/>
      <c r="AI855" s="49" t="str">
        <f t="shared" si="140"/>
        <v/>
      </c>
      <c r="AJ855" t="str">
        <f t="shared" si="138"/>
        <v/>
      </c>
      <c r="AK855" s="97">
        <f t="shared" si="135"/>
        <v>0</v>
      </c>
      <c r="AM855" s="98">
        <f t="shared" si="136"/>
        <v>4703451</v>
      </c>
      <c r="AO855" s="100" t="str">
        <f t="shared" si="141"/>
        <v/>
      </c>
      <c r="AP855" s="100" t="str">
        <f>IF(AO855=1,COUNTIF($AO$6:AO855,"=1"),"")</f>
        <v/>
      </c>
      <c r="AQ855" s="101" t="str">
        <f t="shared" si="142"/>
        <v/>
      </c>
    </row>
    <row r="856" spans="27:43" x14ac:dyDescent="0.2">
      <c r="AA856" s="49">
        <v>851</v>
      </c>
      <c r="AC856" s="49"/>
      <c r="AD856" t="str">
        <f>IF(AC856&lt;&gt;"",VLOOKUP(AC856,$P$5:W$120,8,0),"")</f>
        <v/>
      </c>
      <c r="AF856" s="49" t="str">
        <f t="shared" si="139"/>
        <v/>
      </c>
      <c r="AG856" t="str">
        <f t="shared" si="137"/>
        <v/>
      </c>
      <c r="AH856" s="85"/>
      <c r="AI856" s="49" t="str">
        <f t="shared" si="140"/>
        <v/>
      </c>
      <c r="AJ856" t="str">
        <f t="shared" si="138"/>
        <v/>
      </c>
      <c r="AK856" s="97">
        <f t="shared" si="135"/>
        <v>0</v>
      </c>
      <c r="AM856" s="98">
        <f t="shared" si="136"/>
        <v>4703451</v>
      </c>
      <c r="AO856" s="100" t="str">
        <f t="shared" si="141"/>
        <v/>
      </c>
      <c r="AP856" s="100" t="str">
        <f>IF(AO856=1,COUNTIF($AO$6:AO856,"=1"),"")</f>
        <v/>
      </c>
      <c r="AQ856" s="101" t="str">
        <f t="shared" si="142"/>
        <v/>
      </c>
    </row>
    <row r="857" spans="27:43" x14ac:dyDescent="0.2">
      <c r="AA857" s="49">
        <v>852</v>
      </c>
      <c r="AC857" s="49"/>
      <c r="AD857" t="str">
        <f>IF(AC857&lt;&gt;"",VLOOKUP(AC857,$P$5:W$120,8,0),"")</f>
        <v/>
      </c>
      <c r="AF857" s="49" t="str">
        <f t="shared" si="139"/>
        <v/>
      </c>
      <c r="AG857" t="str">
        <f t="shared" si="137"/>
        <v/>
      </c>
      <c r="AH857" s="85"/>
      <c r="AI857" s="49" t="str">
        <f t="shared" si="140"/>
        <v/>
      </c>
      <c r="AJ857" t="str">
        <f t="shared" si="138"/>
        <v/>
      </c>
      <c r="AK857" s="97">
        <f t="shared" si="135"/>
        <v>0</v>
      </c>
      <c r="AM857" s="98">
        <f t="shared" si="136"/>
        <v>4703451</v>
      </c>
      <c r="AO857" s="100" t="str">
        <f t="shared" si="141"/>
        <v/>
      </c>
      <c r="AP857" s="100" t="str">
        <f>IF(AO857=1,COUNTIF($AO$6:AO857,"=1"),"")</f>
        <v/>
      </c>
      <c r="AQ857" s="101" t="str">
        <f t="shared" si="142"/>
        <v/>
      </c>
    </row>
    <row r="858" spans="27:43" x14ac:dyDescent="0.2">
      <c r="AA858" s="49">
        <v>853</v>
      </c>
      <c r="AC858" s="49"/>
      <c r="AD858" t="str">
        <f>IF(AC858&lt;&gt;"",VLOOKUP(AC858,$P$5:W$120,8,0),"")</f>
        <v/>
      </c>
      <c r="AF858" s="49" t="str">
        <f t="shared" si="139"/>
        <v/>
      </c>
      <c r="AG858" t="str">
        <f t="shared" si="137"/>
        <v/>
      </c>
      <c r="AH858" s="85"/>
      <c r="AI858" s="49" t="str">
        <f t="shared" si="140"/>
        <v/>
      </c>
      <c r="AJ858" t="str">
        <f t="shared" si="138"/>
        <v/>
      </c>
      <c r="AK858" s="97">
        <f t="shared" si="135"/>
        <v>0</v>
      </c>
      <c r="AM858" s="98">
        <f t="shared" si="136"/>
        <v>4703451</v>
      </c>
      <c r="AO858" s="100" t="str">
        <f t="shared" si="141"/>
        <v/>
      </c>
      <c r="AP858" s="100" t="str">
        <f>IF(AO858=1,COUNTIF($AO$6:AO858,"=1"),"")</f>
        <v/>
      </c>
      <c r="AQ858" s="101" t="str">
        <f t="shared" si="142"/>
        <v/>
      </c>
    </row>
    <row r="859" spans="27:43" x14ac:dyDescent="0.2">
      <c r="AA859" s="49">
        <v>854</v>
      </c>
      <c r="AC859" s="49"/>
      <c r="AD859" t="str">
        <f>IF(AC859&lt;&gt;"",VLOOKUP(AC859,$P$5:W$120,8,0),"")</f>
        <v/>
      </c>
      <c r="AF859" s="49" t="str">
        <f t="shared" si="139"/>
        <v/>
      </c>
      <c r="AG859" t="str">
        <f t="shared" si="137"/>
        <v/>
      </c>
      <c r="AH859" s="85"/>
      <c r="AI859" s="49" t="str">
        <f t="shared" si="140"/>
        <v/>
      </c>
      <c r="AJ859" t="str">
        <f t="shared" si="138"/>
        <v/>
      </c>
      <c r="AK859" s="97">
        <f t="shared" ref="AK859:AK922" si="143">AH859</f>
        <v>0</v>
      </c>
      <c r="AM859" s="98">
        <f t="shared" si="136"/>
        <v>4703451</v>
      </c>
      <c r="AO859" s="100" t="str">
        <f t="shared" si="141"/>
        <v/>
      </c>
      <c r="AP859" s="100" t="str">
        <f>IF(AO859=1,COUNTIF($AO$6:AO859,"=1"),"")</f>
        <v/>
      </c>
      <c r="AQ859" s="101" t="str">
        <f t="shared" si="142"/>
        <v/>
      </c>
    </row>
    <row r="860" spans="27:43" x14ac:dyDescent="0.2">
      <c r="AA860" s="49">
        <v>855</v>
      </c>
      <c r="AC860" s="49"/>
      <c r="AD860" t="str">
        <f>IF(AC860&lt;&gt;"",VLOOKUP(AC860,$P$5:W$120,8,0),"")</f>
        <v/>
      </c>
      <c r="AF860" s="49" t="str">
        <f t="shared" si="139"/>
        <v/>
      </c>
      <c r="AG860" t="str">
        <f t="shared" si="137"/>
        <v/>
      </c>
      <c r="AH860" s="85"/>
      <c r="AI860" s="49" t="str">
        <f t="shared" si="140"/>
        <v/>
      </c>
      <c r="AJ860" t="str">
        <f t="shared" si="138"/>
        <v/>
      </c>
      <c r="AK860" s="97">
        <f t="shared" si="143"/>
        <v>0</v>
      </c>
      <c r="AM860" s="98">
        <f t="shared" si="136"/>
        <v>4703451</v>
      </c>
      <c r="AO860" s="100" t="str">
        <f t="shared" si="141"/>
        <v/>
      </c>
      <c r="AP860" s="100" t="str">
        <f>IF(AO860=1,COUNTIF($AO$6:AO860,"=1"),"")</f>
        <v/>
      </c>
      <c r="AQ860" s="101" t="str">
        <f t="shared" si="142"/>
        <v/>
      </c>
    </row>
    <row r="861" spans="27:43" x14ac:dyDescent="0.2">
      <c r="AA861" s="49">
        <v>856</v>
      </c>
      <c r="AC861" s="49"/>
      <c r="AD861" t="str">
        <f>IF(AC861&lt;&gt;"",VLOOKUP(AC861,$P$5:W$120,8,0),"")</f>
        <v/>
      </c>
      <c r="AF861" s="49" t="str">
        <f t="shared" si="139"/>
        <v/>
      </c>
      <c r="AG861" t="str">
        <f t="shared" si="137"/>
        <v/>
      </c>
      <c r="AH861" s="85"/>
      <c r="AI861" s="49" t="str">
        <f t="shared" si="140"/>
        <v/>
      </c>
      <c r="AJ861" t="str">
        <f t="shared" si="138"/>
        <v/>
      </c>
      <c r="AK861" s="97">
        <f t="shared" si="143"/>
        <v>0</v>
      </c>
      <c r="AM861" s="98">
        <f t="shared" si="136"/>
        <v>4703451</v>
      </c>
      <c r="AO861" s="100" t="str">
        <f t="shared" si="141"/>
        <v/>
      </c>
      <c r="AP861" s="100" t="str">
        <f>IF(AO861=1,COUNTIF($AO$6:AO861,"=1"),"")</f>
        <v/>
      </c>
      <c r="AQ861" s="101" t="str">
        <f t="shared" si="142"/>
        <v/>
      </c>
    </row>
    <row r="862" spans="27:43" x14ac:dyDescent="0.2">
      <c r="AA862" s="49">
        <v>857</v>
      </c>
      <c r="AC862" s="49"/>
      <c r="AD862" t="str">
        <f>IF(AC862&lt;&gt;"",VLOOKUP(AC862,$P$5:W$120,8,0),"")</f>
        <v/>
      </c>
      <c r="AF862" s="49" t="str">
        <f t="shared" si="139"/>
        <v/>
      </c>
      <c r="AG862" t="str">
        <f t="shared" si="137"/>
        <v/>
      </c>
      <c r="AH862" s="85"/>
      <c r="AI862" s="49" t="str">
        <f t="shared" si="140"/>
        <v/>
      </c>
      <c r="AJ862" t="str">
        <f t="shared" si="138"/>
        <v/>
      </c>
      <c r="AK862" s="97">
        <f t="shared" si="143"/>
        <v>0</v>
      </c>
      <c r="AM862" s="98">
        <f t="shared" si="136"/>
        <v>4703451</v>
      </c>
      <c r="AO862" s="100" t="str">
        <f t="shared" si="141"/>
        <v/>
      </c>
      <c r="AP862" s="100" t="str">
        <f>IF(AO862=1,COUNTIF($AO$6:AO862,"=1"),"")</f>
        <v/>
      </c>
      <c r="AQ862" s="101" t="str">
        <f t="shared" si="142"/>
        <v/>
      </c>
    </row>
    <row r="863" spans="27:43" x14ac:dyDescent="0.2">
      <c r="AA863" s="49">
        <v>858</v>
      </c>
      <c r="AC863" s="49"/>
      <c r="AD863" t="str">
        <f>IF(AC863&lt;&gt;"",VLOOKUP(AC863,$P$5:W$120,8,0),"")</f>
        <v/>
      </c>
      <c r="AF863" s="49" t="str">
        <f t="shared" si="139"/>
        <v/>
      </c>
      <c r="AG863" t="str">
        <f t="shared" si="137"/>
        <v/>
      </c>
      <c r="AH863" s="85"/>
      <c r="AI863" s="49" t="str">
        <f t="shared" si="140"/>
        <v/>
      </c>
      <c r="AJ863" t="str">
        <f t="shared" si="138"/>
        <v/>
      </c>
      <c r="AK863" s="97">
        <f t="shared" si="143"/>
        <v>0</v>
      </c>
      <c r="AM863" s="98">
        <f t="shared" si="136"/>
        <v>4703451</v>
      </c>
      <c r="AO863" s="100" t="str">
        <f t="shared" si="141"/>
        <v/>
      </c>
      <c r="AP863" s="100" t="str">
        <f>IF(AO863=1,COUNTIF($AO$6:AO863,"=1"),"")</f>
        <v/>
      </c>
      <c r="AQ863" s="101" t="str">
        <f t="shared" si="142"/>
        <v/>
      </c>
    </row>
    <row r="864" spans="27:43" x14ac:dyDescent="0.2">
      <c r="AA864" s="49">
        <v>859</v>
      </c>
      <c r="AC864" s="49"/>
      <c r="AD864" t="str">
        <f>IF(AC864&lt;&gt;"",VLOOKUP(AC864,$P$5:W$120,8,0),"")</f>
        <v/>
      </c>
      <c r="AF864" s="49" t="str">
        <f t="shared" si="139"/>
        <v/>
      </c>
      <c r="AG864" t="str">
        <f t="shared" si="137"/>
        <v/>
      </c>
      <c r="AH864" s="85"/>
      <c r="AI864" s="49" t="str">
        <f t="shared" si="140"/>
        <v/>
      </c>
      <c r="AJ864" t="str">
        <f t="shared" si="138"/>
        <v/>
      </c>
      <c r="AK864" s="97">
        <f t="shared" si="143"/>
        <v>0</v>
      </c>
      <c r="AM864" s="98">
        <f t="shared" si="136"/>
        <v>4703451</v>
      </c>
      <c r="AO864" s="100" t="str">
        <f t="shared" si="141"/>
        <v/>
      </c>
      <c r="AP864" s="100" t="str">
        <f>IF(AO864=1,COUNTIF($AO$6:AO864,"=1"),"")</f>
        <v/>
      </c>
      <c r="AQ864" s="101" t="str">
        <f t="shared" si="142"/>
        <v/>
      </c>
    </row>
    <row r="865" spans="27:43" x14ac:dyDescent="0.2">
      <c r="AA865" s="49">
        <v>860</v>
      </c>
      <c r="AC865" s="49"/>
      <c r="AD865" t="str">
        <f>IF(AC865&lt;&gt;"",VLOOKUP(AC865,$P$5:W$120,8,0),"")</f>
        <v/>
      </c>
      <c r="AF865" s="49" t="str">
        <f t="shared" si="139"/>
        <v/>
      </c>
      <c r="AG865" t="str">
        <f t="shared" si="137"/>
        <v/>
      </c>
      <c r="AH865" s="85"/>
      <c r="AI865" s="49" t="str">
        <f t="shared" si="140"/>
        <v/>
      </c>
      <c r="AJ865" t="str">
        <f t="shared" si="138"/>
        <v/>
      </c>
      <c r="AK865" s="97">
        <f t="shared" si="143"/>
        <v>0</v>
      </c>
      <c r="AM865" s="98">
        <f t="shared" si="136"/>
        <v>4703451</v>
      </c>
      <c r="AO865" s="100" t="str">
        <f t="shared" si="141"/>
        <v/>
      </c>
      <c r="AP865" s="100" t="str">
        <f>IF(AO865=1,COUNTIF($AO$6:AO865,"=1"),"")</f>
        <v/>
      </c>
      <c r="AQ865" s="101" t="str">
        <f t="shared" si="142"/>
        <v/>
      </c>
    </row>
    <row r="866" spans="27:43" x14ac:dyDescent="0.2">
      <c r="AA866" s="49">
        <v>861</v>
      </c>
      <c r="AC866" s="49"/>
      <c r="AD866" t="str">
        <f>IF(AC866&lt;&gt;"",VLOOKUP(AC866,$P$5:W$120,8,0),"")</f>
        <v/>
      </c>
      <c r="AF866" s="49" t="str">
        <f t="shared" si="139"/>
        <v/>
      </c>
      <c r="AG866" t="str">
        <f t="shared" si="137"/>
        <v/>
      </c>
      <c r="AH866" s="85"/>
      <c r="AI866" s="49" t="str">
        <f t="shared" si="140"/>
        <v/>
      </c>
      <c r="AJ866" t="str">
        <f t="shared" si="138"/>
        <v/>
      </c>
      <c r="AK866" s="97">
        <f t="shared" si="143"/>
        <v>0</v>
      </c>
      <c r="AM866" s="98">
        <f t="shared" si="136"/>
        <v>4703451</v>
      </c>
      <c r="AO866" s="100" t="str">
        <f t="shared" si="141"/>
        <v/>
      </c>
      <c r="AP866" s="100" t="str">
        <f>IF(AO866=1,COUNTIF($AO$6:AO866,"=1"),"")</f>
        <v/>
      </c>
      <c r="AQ866" s="101" t="str">
        <f t="shared" si="142"/>
        <v/>
      </c>
    </row>
    <row r="867" spans="27:43" x14ac:dyDescent="0.2">
      <c r="AA867" s="49">
        <v>862</v>
      </c>
      <c r="AC867" s="49"/>
      <c r="AD867" t="str">
        <f>IF(AC867&lt;&gt;"",VLOOKUP(AC867,$P$5:W$120,8,0),"")</f>
        <v/>
      </c>
      <c r="AF867" s="49" t="str">
        <f t="shared" si="139"/>
        <v/>
      </c>
      <c r="AG867" t="str">
        <f t="shared" si="137"/>
        <v/>
      </c>
      <c r="AH867" s="85"/>
      <c r="AI867" s="49" t="str">
        <f t="shared" si="140"/>
        <v/>
      </c>
      <c r="AJ867" t="str">
        <f t="shared" si="138"/>
        <v/>
      </c>
      <c r="AK867" s="97">
        <f t="shared" si="143"/>
        <v>0</v>
      </c>
      <c r="AM867" s="98">
        <f t="shared" si="136"/>
        <v>4703451</v>
      </c>
      <c r="AO867" s="100" t="str">
        <f t="shared" si="141"/>
        <v/>
      </c>
      <c r="AP867" s="100" t="str">
        <f>IF(AO867=1,COUNTIF($AO$6:AO867,"=1"),"")</f>
        <v/>
      </c>
      <c r="AQ867" s="101" t="str">
        <f t="shared" si="142"/>
        <v/>
      </c>
    </row>
    <row r="868" spans="27:43" x14ac:dyDescent="0.2">
      <c r="AA868" s="49">
        <v>863</v>
      </c>
      <c r="AC868" s="49"/>
      <c r="AD868" t="str">
        <f>IF(AC868&lt;&gt;"",VLOOKUP(AC868,$P$5:W$120,8,0),"")</f>
        <v/>
      </c>
      <c r="AF868" s="49" t="str">
        <f t="shared" si="139"/>
        <v/>
      </c>
      <c r="AG868" t="str">
        <f t="shared" si="137"/>
        <v/>
      </c>
      <c r="AH868" s="85"/>
      <c r="AI868" s="49" t="str">
        <f t="shared" si="140"/>
        <v/>
      </c>
      <c r="AJ868" t="str">
        <f t="shared" si="138"/>
        <v/>
      </c>
      <c r="AK868" s="97">
        <f t="shared" si="143"/>
        <v>0</v>
      </c>
      <c r="AM868" s="98">
        <f t="shared" si="136"/>
        <v>4703451</v>
      </c>
      <c r="AO868" s="100" t="str">
        <f t="shared" si="141"/>
        <v/>
      </c>
      <c r="AP868" s="100" t="str">
        <f>IF(AO868=1,COUNTIF($AO$6:AO868,"=1"),"")</f>
        <v/>
      </c>
      <c r="AQ868" s="101" t="str">
        <f t="shared" si="142"/>
        <v/>
      </c>
    </row>
    <row r="869" spans="27:43" x14ac:dyDescent="0.2">
      <c r="AA869" s="49">
        <v>864</v>
      </c>
      <c r="AC869" s="49"/>
      <c r="AD869" t="str">
        <f>IF(AC869&lt;&gt;"",VLOOKUP(AC869,$P$5:W$120,8,0),"")</f>
        <v/>
      </c>
      <c r="AF869" s="49" t="str">
        <f t="shared" si="139"/>
        <v/>
      </c>
      <c r="AG869" t="str">
        <f t="shared" si="137"/>
        <v/>
      </c>
      <c r="AH869" s="85"/>
      <c r="AI869" s="49" t="str">
        <f t="shared" si="140"/>
        <v/>
      </c>
      <c r="AJ869" t="str">
        <f t="shared" si="138"/>
        <v/>
      </c>
      <c r="AK869" s="97">
        <f t="shared" si="143"/>
        <v>0</v>
      </c>
      <c r="AM869" s="98">
        <f t="shared" si="136"/>
        <v>4703451</v>
      </c>
      <c r="AO869" s="100" t="str">
        <f t="shared" si="141"/>
        <v/>
      </c>
      <c r="AP869" s="100" t="str">
        <f>IF(AO869=1,COUNTIF($AO$6:AO869,"=1"),"")</f>
        <v/>
      </c>
      <c r="AQ869" s="101" t="str">
        <f t="shared" si="142"/>
        <v/>
      </c>
    </row>
    <row r="870" spans="27:43" x14ac:dyDescent="0.2">
      <c r="AA870" s="49">
        <v>865</v>
      </c>
      <c r="AC870" s="49"/>
      <c r="AD870" t="str">
        <f>IF(AC870&lt;&gt;"",VLOOKUP(AC870,$P$5:W$120,8,0),"")</f>
        <v/>
      </c>
      <c r="AF870" s="49" t="str">
        <f t="shared" si="139"/>
        <v/>
      </c>
      <c r="AG870" t="str">
        <f t="shared" si="137"/>
        <v/>
      </c>
      <c r="AH870" s="85"/>
      <c r="AI870" s="49" t="str">
        <f t="shared" si="140"/>
        <v/>
      </c>
      <c r="AJ870" t="str">
        <f t="shared" si="138"/>
        <v/>
      </c>
      <c r="AK870" s="97">
        <f t="shared" si="143"/>
        <v>0</v>
      </c>
      <c r="AM870" s="98">
        <f t="shared" si="136"/>
        <v>4703451</v>
      </c>
      <c r="AO870" s="100" t="str">
        <f t="shared" si="141"/>
        <v/>
      </c>
      <c r="AP870" s="100" t="str">
        <f>IF(AO870=1,COUNTIF($AO$6:AO870,"=1"),"")</f>
        <v/>
      </c>
      <c r="AQ870" s="101" t="str">
        <f t="shared" si="142"/>
        <v/>
      </c>
    </row>
    <row r="871" spans="27:43" x14ac:dyDescent="0.2">
      <c r="AA871" s="49">
        <v>866</v>
      </c>
      <c r="AC871" s="49"/>
      <c r="AD871" t="str">
        <f>IF(AC871&lt;&gt;"",VLOOKUP(AC871,$P$5:W$120,8,0),"")</f>
        <v/>
      </c>
      <c r="AF871" s="49" t="str">
        <f t="shared" si="139"/>
        <v/>
      </c>
      <c r="AG871" t="str">
        <f t="shared" si="137"/>
        <v/>
      </c>
      <c r="AH871" s="85"/>
      <c r="AI871" s="49" t="str">
        <f t="shared" si="140"/>
        <v/>
      </c>
      <c r="AJ871" t="str">
        <f t="shared" si="138"/>
        <v/>
      </c>
      <c r="AK871" s="97">
        <f t="shared" si="143"/>
        <v>0</v>
      </c>
      <c r="AM871" s="98">
        <f t="shared" si="136"/>
        <v>4703451</v>
      </c>
      <c r="AO871" s="100" t="str">
        <f t="shared" si="141"/>
        <v/>
      </c>
      <c r="AP871" s="100" t="str">
        <f>IF(AO871=1,COUNTIF($AO$6:AO871,"=1"),"")</f>
        <v/>
      </c>
      <c r="AQ871" s="101" t="str">
        <f t="shared" si="142"/>
        <v/>
      </c>
    </row>
    <row r="872" spans="27:43" x14ac:dyDescent="0.2">
      <c r="AA872" s="49">
        <v>867</v>
      </c>
      <c r="AC872" s="49"/>
      <c r="AD872" t="str">
        <f>IF(AC872&lt;&gt;"",VLOOKUP(AC872,$P$5:W$120,8,0),"")</f>
        <v/>
      </c>
      <c r="AF872" s="49" t="str">
        <f t="shared" si="139"/>
        <v/>
      </c>
      <c r="AG872" t="str">
        <f t="shared" si="137"/>
        <v/>
      </c>
      <c r="AH872" s="85"/>
      <c r="AI872" s="49" t="str">
        <f t="shared" si="140"/>
        <v/>
      </c>
      <c r="AJ872" t="str">
        <f t="shared" si="138"/>
        <v/>
      </c>
      <c r="AK872" s="97">
        <f t="shared" si="143"/>
        <v>0</v>
      </c>
      <c r="AM872" s="98">
        <f t="shared" si="136"/>
        <v>4703451</v>
      </c>
      <c r="AO872" s="100" t="str">
        <f t="shared" si="141"/>
        <v/>
      </c>
      <c r="AP872" s="100" t="str">
        <f>IF(AO872=1,COUNTIF($AO$6:AO872,"=1"),"")</f>
        <v/>
      </c>
      <c r="AQ872" s="101" t="str">
        <f t="shared" si="142"/>
        <v/>
      </c>
    </row>
    <row r="873" spans="27:43" x14ac:dyDescent="0.2">
      <c r="AA873" s="49">
        <v>868</v>
      </c>
      <c r="AC873" s="49"/>
      <c r="AD873" t="str">
        <f>IF(AC873&lt;&gt;"",VLOOKUP(AC873,$P$5:W$120,8,0),"")</f>
        <v/>
      </c>
      <c r="AF873" s="49" t="str">
        <f t="shared" si="139"/>
        <v/>
      </c>
      <c r="AG873" t="str">
        <f t="shared" si="137"/>
        <v/>
      </c>
      <c r="AH873" s="85"/>
      <c r="AI873" s="49" t="str">
        <f t="shared" si="140"/>
        <v/>
      </c>
      <c r="AJ873" t="str">
        <f t="shared" si="138"/>
        <v/>
      </c>
      <c r="AK873" s="97">
        <f t="shared" si="143"/>
        <v>0</v>
      </c>
      <c r="AM873" s="98">
        <f t="shared" si="136"/>
        <v>4703451</v>
      </c>
      <c r="AO873" s="100" t="str">
        <f t="shared" si="141"/>
        <v/>
      </c>
      <c r="AP873" s="100" t="str">
        <f>IF(AO873=1,COUNTIF($AO$6:AO873,"=1"),"")</f>
        <v/>
      </c>
      <c r="AQ873" s="101" t="str">
        <f t="shared" si="142"/>
        <v/>
      </c>
    </row>
    <row r="874" spans="27:43" x14ac:dyDescent="0.2">
      <c r="AA874" s="49">
        <v>869</v>
      </c>
      <c r="AC874" s="49"/>
      <c r="AD874" t="str">
        <f>IF(AC874&lt;&gt;"",VLOOKUP(AC874,$P$5:W$120,8,0),"")</f>
        <v/>
      </c>
      <c r="AF874" s="49" t="str">
        <f t="shared" si="139"/>
        <v/>
      </c>
      <c r="AG874" t="str">
        <f t="shared" si="137"/>
        <v/>
      </c>
      <c r="AH874" s="85"/>
      <c r="AI874" s="49" t="str">
        <f t="shared" si="140"/>
        <v/>
      </c>
      <c r="AJ874" t="str">
        <f t="shared" si="138"/>
        <v/>
      </c>
      <c r="AK874" s="97">
        <f t="shared" si="143"/>
        <v>0</v>
      </c>
      <c r="AM874" s="98">
        <f t="shared" si="136"/>
        <v>4703451</v>
      </c>
      <c r="AO874" s="100" t="str">
        <f t="shared" si="141"/>
        <v/>
      </c>
      <c r="AP874" s="100" t="str">
        <f>IF(AO874=1,COUNTIF($AO$6:AO874,"=1"),"")</f>
        <v/>
      </c>
      <c r="AQ874" s="101" t="str">
        <f t="shared" si="142"/>
        <v/>
      </c>
    </row>
    <row r="875" spans="27:43" x14ac:dyDescent="0.2">
      <c r="AA875" s="49">
        <v>870</v>
      </c>
      <c r="AC875" s="49"/>
      <c r="AD875" t="str">
        <f>IF(AC875&lt;&gt;"",VLOOKUP(AC875,$P$5:W$120,8,0),"")</f>
        <v/>
      </c>
      <c r="AF875" s="49" t="str">
        <f t="shared" si="139"/>
        <v/>
      </c>
      <c r="AG875" t="str">
        <f t="shared" si="137"/>
        <v/>
      </c>
      <c r="AH875" s="85"/>
      <c r="AI875" s="49" t="str">
        <f t="shared" si="140"/>
        <v/>
      </c>
      <c r="AJ875" t="str">
        <f t="shared" si="138"/>
        <v/>
      </c>
      <c r="AK875" s="97">
        <f t="shared" si="143"/>
        <v>0</v>
      </c>
      <c r="AM875" s="98">
        <f t="shared" si="136"/>
        <v>4703451</v>
      </c>
      <c r="AO875" s="100" t="str">
        <f t="shared" si="141"/>
        <v/>
      </c>
      <c r="AP875" s="100" t="str">
        <f>IF(AO875=1,COUNTIF($AO$6:AO875,"=1"),"")</f>
        <v/>
      </c>
      <c r="AQ875" s="101" t="str">
        <f t="shared" si="142"/>
        <v/>
      </c>
    </row>
    <row r="876" spans="27:43" x14ac:dyDescent="0.2">
      <c r="AA876" s="49">
        <v>871</v>
      </c>
      <c r="AC876" s="49"/>
      <c r="AD876" t="str">
        <f>IF(AC876&lt;&gt;"",VLOOKUP(AC876,$P$5:W$120,8,0),"")</f>
        <v/>
      </c>
      <c r="AF876" s="49" t="str">
        <f t="shared" si="139"/>
        <v/>
      </c>
      <c r="AG876" t="str">
        <f t="shared" si="137"/>
        <v/>
      </c>
      <c r="AH876" s="85"/>
      <c r="AI876" s="49" t="str">
        <f t="shared" si="140"/>
        <v/>
      </c>
      <c r="AJ876" t="str">
        <f t="shared" si="138"/>
        <v/>
      </c>
      <c r="AK876" s="97">
        <f t="shared" si="143"/>
        <v>0</v>
      </c>
      <c r="AM876" s="98">
        <f t="shared" si="136"/>
        <v>4703451</v>
      </c>
      <c r="AO876" s="100" t="str">
        <f t="shared" si="141"/>
        <v/>
      </c>
      <c r="AP876" s="100" t="str">
        <f>IF(AO876=1,COUNTIF($AO$6:AO876,"=1"),"")</f>
        <v/>
      </c>
      <c r="AQ876" s="101" t="str">
        <f t="shared" si="142"/>
        <v/>
      </c>
    </row>
    <row r="877" spans="27:43" x14ac:dyDescent="0.2">
      <c r="AA877" s="49">
        <v>872</v>
      </c>
      <c r="AC877" s="49"/>
      <c r="AD877" t="str">
        <f>IF(AC877&lt;&gt;"",VLOOKUP(AC877,$P$5:W$120,8,0),"")</f>
        <v/>
      </c>
      <c r="AF877" s="49" t="str">
        <f t="shared" si="139"/>
        <v/>
      </c>
      <c r="AG877" t="str">
        <f t="shared" si="137"/>
        <v/>
      </c>
      <c r="AH877" s="85"/>
      <c r="AI877" s="49" t="str">
        <f t="shared" si="140"/>
        <v/>
      </c>
      <c r="AJ877" t="str">
        <f t="shared" si="138"/>
        <v/>
      </c>
      <c r="AK877" s="97">
        <f t="shared" si="143"/>
        <v>0</v>
      </c>
      <c r="AM877" s="98">
        <f t="shared" si="136"/>
        <v>4703451</v>
      </c>
      <c r="AO877" s="100" t="str">
        <f t="shared" si="141"/>
        <v/>
      </c>
      <c r="AP877" s="100" t="str">
        <f>IF(AO877=1,COUNTIF($AO$6:AO877,"=1"),"")</f>
        <v/>
      </c>
      <c r="AQ877" s="101" t="str">
        <f t="shared" si="142"/>
        <v/>
      </c>
    </row>
    <row r="878" spans="27:43" x14ac:dyDescent="0.2">
      <c r="AA878" s="49">
        <v>873</v>
      </c>
      <c r="AC878" s="49"/>
      <c r="AD878" t="str">
        <f>IF(AC878&lt;&gt;"",VLOOKUP(AC878,$P$5:W$120,8,0),"")</f>
        <v/>
      </c>
      <c r="AF878" s="49" t="str">
        <f t="shared" si="139"/>
        <v/>
      </c>
      <c r="AG878" t="str">
        <f t="shared" si="137"/>
        <v/>
      </c>
      <c r="AH878" s="85"/>
      <c r="AI878" s="49" t="str">
        <f t="shared" si="140"/>
        <v/>
      </c>
      <c r="AJ878" t="str">
        <f t="shared" si="138"/>
        <v/>
      </c>
      <c r="AK878" s="97">
        <f t="shared" si="143"/>
        <v>0</v>
      </c>
      <c r="AM878" s="98">
        <f t="shared" si="136"/>
        <v>4703451</v>
      </c>
      <c r="AO878" s="100" t="str">
        <f t="shared" si="141"/>
        <v/>
      </c>
      <c r="AP878" s="100" t="str">
        <f>IF(AO878=1,COUNTIF($AO$6:AO878,"=1"),"")</f>
        <v/>
      </c>
      <c r="AQ878" s="101" t="str">
        <f t="shared" si="142"/>
        <v/>
      </c>
    </row>
    <row r="879" spans="27:43" x14ac:dyDescent="0.2">
      <c r="AA879" s="49">
        <v>874</v>
      </c>
      <c r="AC879" s="49"/>
      <c r="AD879" t="str">
        <f>IF(AC879&lt;&gt;"",VLOOKUP(AC879,$P$5:W$120,8,0),"")</f>
        <v/>
      </c>
      <c r="AF879" s="49" t="str">
        <f t="shared" si="139"/>
        <v/>
      </c>
      <c r="AG879" t="str">
        <f t="shared" si="137"/>
        <v/>
      </c>
      <c r="AH879" s="85"/>
      <c r="AI879" s="49" t="str">
        <f t="shared" si="140"/>
        <v/>
      </c>
      <c r="AJ879" t="str">
        <f t="shared" si="138"/>
        <v/>
      </c>
      <c r="AK879" s="97">
        <f t="shared" si="143"/>
        <v>0</v>
      </c>
      <c r="AM879" s="98">
        <f t="shared" si="136"/>
        <v>4703451</v>
      </c>
      <c r="AO879" s="100" t="str">
        <f t="shared" si="141"/>
        <v/>
      </c>
      <c r="AP879" s="100" t="str">
        <f>IF(AO879=1,COUNTIF($AO$6:AO879,"=1"),"")</f>
        <v/>
      </c>
      <c r="AQ879" s="101" t="str">
        <f t="shared" si="142"/>
        <v/>
      </c>
    </row>
    <row r="880" spans="27:43" x14ac:dyDescent="0.2">
      <c r="AA880" s="49">
        <v>875</v>
      </c>
      <c r="AC880" s="49"/>
      <c r="AD880" t="str">
        <f>IF(AC880&lt;&gt;"",VLOOKUP(AC880,$P$5:W$120,8,0),"")</f>
        <v/>
      </c>
      <c r="AF880" s="49" t="str">
        <f t="shared" si="139"/>
        <v/>
      </c>
      <c r="AG880" t="str">
        <f t="shared" si="137"/>
        <v/>
      </c>
      <c r="AH880" s="85"/>
      <c r="AI880" s="49" t="str">
        <f t="shared" si="140"/>
        <v/>
      </c>
      <c r="AJ880" t="str">
        <f t="shared" si="138"/>
        <v/>
      </c>
      <c r="AK880" s="97">
        <f t="shared" si="143"/>
        <v>0</v>
      </c>
      <c r="AM880" s="98">
        <f t="shared" si="136"/>
        <v>4703451</v>
      </c>
      <c r="AO880" s="100" t="str">
        <f t="shared" si="141"/>
        <v/>
      </c>
      <c r="AP880" s="100" t="str">
        <f>IF(AO880=1,COUNTIF($AO$6:AO880,"=1"),"")</f>
        <v/>
      </c>
      <c r="AQ880" s="101" t="str">
        <f t="shared" si="142"/>
        <v/>
      </c>
    </row>
    <row r="881" spans="27:43" x14ac:dyDescent="0.2">
      <c r="AA881" s="49">
        <v>876</v>
      </c>
      <c r="AC881" s="49"/>
      <c r="AD881" t="str">
        <f>IF(AC881&lt;&gt;"",VLOOKUP(AC881,$P$5:W$120,8,0),"")</f>
        <v/>
      </c>
      <c r="AF881" s="49" t="str">
        <f t="shared" si="139"/>
        <v/>
      </c>
      <c r="AG881" t="str">
        <f t="shared" si="137"/>
        <v/>
      </c>
      <c r="AH881" s="85"/>
      <c r="AI881" s="49" t="str">
        <f t="shared" si="140"/>
        <v/>
      </c>
      <c r="AJ881" t="str">
        <f t="shared" si="138"/>
        <v/>
      </c>
      <c r="AK881" s="97">
        <f t="shared" si="143"/>
        <v>0</v>
      </c>
      <c r="AM881" s="98">
        <f t="shared" si="136"/>
        <v>4703451</v>
      </c>
      <c r="AO881" s="100" t="str">
        <f t="shared" si="141"/>
        <v/>
      </c>
      <c r="AP881" s="100" t="str">
        <f>IF(AO881=1,COUNTIF($AO$6:AO881,"=1"),"")</f>
        <v/>
      </c>
      <c r="AQ881" s="101" t="str">
        <f t="shared" si="142"/>
        <v/>
      </c>
    </row>
    <row r="882" spans="27:43" x14ac:dyDescent="0.2">
      <c r="AA882" s="49">
        <v>877</v>
      </c>
      <c r="AC882" s="49"/>
      <c r="AD882" t="str">
        <f>IF(AC882&lt;&gt;"",VLOOKUP(AC882,$P$5:W$120,8,0),"")</f>
        <v/>
      </c>
      <c r="AF882" s="49" t="str">
        <f t="shared" si="139"/>
        <v/>
      </c>
      <c r="AG882" t="str">
        <f t="shared" si="137"/>
        <v/>
      </c>
      <c r="AH882" s="85"/>
      <c r="AI882" s="49" t="str">
        <f t="shared" si="140"/>
        <v/>
      </c>
      <c r="AJ882" t="str">
        <f t="shared" si="138"/>
        <v/>
      </c>
      <c r="AK882" s="97">
        <f t="shared" si="143"/>
        <v>0</v>
      </c>
      <c r="AM882" s="98">
        <f t="shared" si="136"/>
        <v>4703451</v>
      </c>
      <c r="AO882" s="100" t="str">
        <f t="shared" si="141"/>
        <v/>
      </c>
      <c r="AP882" s="100" t="str">
        <f>IF(AO882=1,COUNTIF($AO$6:AO882,"=1"),"")</f>
        <v/>
      </c>
      <c r="AQ882" s="101" t="str">
        <f t="shared" si="142"/>
        <v/>
      </c>
    </row>
    <row r="883" spans="27:43" x14ac:dyDescent="0.2">
      <c r="AA883" s="49">
        <v>878</v>
      </c>
      <c r="AC883" s="49"/>
      <c r="AD883" t="str">
        <f>IF(AC883&lt;&gt;"",VLOOKUP(AC883,$P$5:W$120,8,0),"")</f>
        <v/>
      </c>
      <c r="AF883" s="49" t="str">
        <f t="shared" si="139"/>
        <v/>
      </c>
      <c r="AG883" t="str">
        <f t="shared" si="137"/>
        <v/>
      </c>
      <c r="AH883" s="85"/>
      <c r="AI883" s="49" t="str">
        <f t="shared" si="140"/>
        <v/>
      </c>
      <c r="AJ883" t="str">
        <f t="shared" si="138"/>
        <v/>
      </c>
      <c r="AK883" s="97">
        <f t="shared" si="143"/>
        <v>0</v>
      </c>
      <c r="AM883" s="98">
        <f t="shared" ref="AM883:AM946" si="144">IF(AG883=$AM$3,IF($AM$4="借方残",AH883+AM532,AM532-AH883),IF(AJ883=$AM$3,IF($AM$4="借方残",AM532-AK883,AK883+AM532),AM532))</f>
        <v>4703451</v>
      </c>
      <c r="AO883" s="100" t="str">
        <f t="shared" si="141"/>
        <v/>
      </c>
      <c r="AP883" s="100" t="str">
        <f>IF(AO883=1,COUNTIF($AO$6:AO883,"=1"),"")</f>
        <v/>
      </c>
      <c r="AQ883" s="101" t="str">
        <f t="shared" si="142"/>
        <v/>
      </c>
    </row>
    <row r="884" spans="27:43" x14ac:dyDescent="0.2">
      <c r="AA884" s="49">
        <v>879</v>
      </c>
      <c r="AC884" s="49"/>
      <c r="AD884" t="str">
        <f>IF(AC884&lt;&gt;"",VLOOKUP(AC884,$P$5:W$120,8,0),"")</f>
        <v/>
      </c>
      <c r="AF884" s="49" t="str">
        <f t="shared" si="139"/>
        <v/>
      </c>
      <c r="AG884" t="str">
        <f t="shared" si="137"/>
        <v/>
      </c>
      <c r="AH884" s="85"/>
      <c r="AI884" s="49" t="str">
        <f t="shared" si="140"/>
        <v/>
      </c>
      <c r="AJ884" t="str">
        <f t="shared" si="138"/>
        <v/>
      </c>
      <c r="AK884" s="97">
        <f t="shared" si="143"/>
        <v>0</v>
      </c>
      <c r="AM884" s="98">
        <f t="shared" si="144"/>
        <v>4703451</v>
      </c>
      <c r="AO884" s="100" t="str">
        <f t="shared" si="141"/>
        <v/>
      </c>
      <c r="AP884" s="100" t="str">
        <f>IF(AO884=1,COUNTIF($AO$6:AO884,"=1"),"")</f>
        <v/>
      </c>
      <c r="AQ884" s="101" t="str">
        <f t="shared" si="142"/>
        <v/>
      </c>
    </row>
    <row r="885" spans="27:43" x14ac:dyDescent="0.2">
      <c r="AA885" s="49">
        <v>880</v>
      </c>
      <c r="AC885" s="49"/>
      <c r="AD885" t="str">
        <f>IF(AC885&lt;&gt;"",VLOOKUP(AC885,$P$5:W$120,8,0),"")</f>
        <v/>
      </c>
      <c r="AF885" s="49" t="str">
        <f t="shared" si="139"/>
        <v/>
      </c>
      <c r="AG885" t="str">
        <f t="shared" si="137"/>
        <v/>
      </c>
      <c r="AH885" s="85"/>
      <c r="AI885" s="49" t="str">
        <f t="shared" si="140"/>
        <v/>
      </c>
      <c r="AJ885" t="str">
        <f t="shared" si="138"/>
        <v/>
      </c>
      <c r="AK885" s="97">
        <f t="shared" si="143"/>
        <v>0</v>
      </c>
      <c r="AM885" s="98">
        <f t="shared" si="144"/>
        <v>4703451</v>
      </c>
      <c r="AO885" s="100" t="str">
        <f t="shared" si="141"/>
        <v/>
      </c>
      <c r="AP885" s="100" t="str">
        <f>IF(AO885=1,COUNTIF($AO$6:AO885,"=1"),"")</f>
        <v/>
      </c>
      <c r="AQ885" s="101" t="str">
        <f t="shared" si="142"/>
        <v/>
      </c>
    </row>
    <row r="886" spans="27:43" x14ac:dyDescent="0.2">
      <c r="AA886" s="49">
        <v>881</v>
      </c>
      <c r="AC886" s="49"/>
      <c r="AD886" t="str">
        <f>IF(AC886&lt;&gt;"",VLOOKUP(AC886,$P$5:W$120,8,0),"")</f>
        <v/>
      </c>
      <c r="AF886" s="49" t="str">
        <f t="shared" si="139"/>
        <v/>
      </c>
      <c r="AG886" t="str">
        <f t="shared" si="137"/>
        <v/>
      </c>
      <c r="AH886" s="85"/>
      <c r="AI886" s="49" t="str">
        <f t="shared" si="140"/>
        <v/>
      </c>
      <c r="AJ886" t="str">
        <f t="shared" si="138"/>
        <v/>
      </c>
      <c r="AK886" s="97">
        <f t="shared" si="143"/>
        <v>0</v>
      </c>
      <c r="AM886" s="98">
        <f t="shared" si="144"/>
        <v>4703451</v>
      </c>
      <c r="AO886" s="100" t="str">
        <f t="shared" si="141"/>
        <v/>
      </c>
      <c r="AP886" s="100" t="str">
        <f>IF(AO886=1,COUNTIF($AO$6:AO886,"=1"),"")</f>
        <v/>
      </c>
      <c r="AQ886" s="101" t="str">
        <f t="shared" si="142"/>
        <v/>
      </c>
    </row>
    <row r="887" spans="27:43" x14ac:dyDescent="0.2">
      <c r="AA887" s="49">
        <v>882</v>
      </c>
      <c r="AC887" s="49"/>
      <c r="AD887" t="str">
        <f>IF(AC887&lt;&gt;"",VLOOKUP(AC887,$P$5:W$120,8,0),"")</f>
        <v/>
      </c>
      <c r="AF887" s="49" t="str">
        <f t="shared" si="139"/>
        <v/>
      </c>
      <c r="AG887" t="str">
        <f t="shared" si="137"/>
        <v/>
      </c>
      <c r="AH887" s="85"/>
      <c r="AI887" s="49" t="str">
        <f t="shared" si="140"/>
        <v/>
      </c>
      <c r="AJ887" t="str">
        <f t="shared" si="138"/>
        <v/>
      </c>
      <c r="AK887" s="97">
        <f t="shared" si="143"/>
        <v>0</v>
      </c>
      <c r="AM887" s="98">
        <f t="shared" si="144"/>
        <v>4703451</v>
      </c>
      <c r="AO887" s="100" t="str">
        <f t="shared" si="141"/>
        <v/>
      </c>
      <c r="AP887" s="100" t="str">
        <f>IF(AO887=1,COUNTIF($AO$6:AO887,"=1"),"")</f>
        <v/>
      </c>
      <c r="AQ887" s="101" t="str">
        <f t="shared" si="142"/>
        <v/>
      </c>
    </row>
    <row r="888" spans="27:43" x14ac:dyDescent="0.2">
      <c r="AA888" s="49">
        <v>883</v>
      </c>
      <c r="AC888" s="49"/>
      <c r="AD888" t="str">
        <f>IF(AC888&lt;&gt;"",VLOOKUP(AC888,$P$5:W$120,8,0),"")</f>
        <v/>
      </c>
      <c r="AF888" s="49" t="str">
        <f t="shared" si="139"/>
        <v/>
      </c>
      <c r="AG888" t="str">
        <f t="shared" si="137"/>
        <v/>
      </c>
      <c r="AH888" s="85"/>
      <c r="AI888" s="49" t="str">
        <f t="shared" si="140"/>
        <v/>
      </c>
      <c r="AJ888" t="str">
        <f t="shared" si="138"/>
        <v/>
      </c>
      <c r="AK888" s="97">
        <f t="shared" si="143"/>
        <v>0</v>
      </c>
      <c r="AM888" s="98">
        <f t="shared" si="144"/>
        <v>4703451</v>
      </c>
      <c r="AO888" s="100" t="str">
        <f t="shared" si="141"/>
        <v/>
      </c>
      <c r="AP888" s="100" t="str">
        <f>IF(AO888=1,COUNTIF($AO$6:AO888,"=1"),"")</f>
        <v/>
      </c>
      <c r="AQ888" s="101" t="str">
        <f t="shared" si="142"/>
        <v/>
      </c>
    </row>
    <row r="889" spans="27:43" x14ac:dyDescent="0.2">
      <c r="AA889" s="49">
        <v>884</v>
      </c>
      <c r="AC889" s="49"/>
      <c r="AD889" t="str">
        <f>IF(AC889&lt;&gt;"",VLOOKUP(AC889,$P$5:W$120,8,0),"")</f>
        <v/>
      </c>
      <c r="AF889" s="49" t="str">
        <f t="shared" si="139"/>
        <v/>
      </c>
      <c r="AG889" t="str">
        <f t="shared" si="137"/>
        <v/>
      </c>
      <c r="AH889" s="85"/>
      <c r="AI889" s="49" t="str">
        <f t="shared" si="140"/>
        <v/>
      </c>
      <c r="AJ889" t="str">
        <f t="shared" si="138"/>
        <v/>
      </c>
      <c r="AK889" s="97">
        <f t="shared" si="143"/>
        <v>0</v>
      </c>
      <c r="AM889" s="98">
        <f t="shared" si="144"/>
        <v>4703451</v>
      </c>
      <c r="AO889" s="100" t="str">
        <f t="shared" si="141"/>
        <v/>
      </c>
      <c r="AP889" s="100" t="str">
        <f>IF(AO889=1,COUNTIF($AO$6:AO889,"=1"),"")</f>
        <v/>
      </c>
      <c r="AQ889" s="101" t="str">
        <f t="shared" si="142"/>
        <v/>
      </c>
    </row>
    <row r="890" spans="27:43" x14ac:dyDescent="0.2">
      <c r="AA890" s="49">
        <v>885</v>
      </c>
      <c r="AC890" s="49"/>
      <c r="AD890" t="str">
        <f>IF(AC890&lt;&gt;"",VLOOKUP(AC890,$P$5:W$120,8,0),"")</f>
        <v/>
      </c>
      <c r="AF890" s="49" t="str">
        <f t="shared" si="139"/>
        <v/>
      </c>
      <c r="AG890" t="str">
        <f t="shared" si="137"/>
        <v/>
      </c>
      <c r="AH890" s="85"/>
      <c r="AI890" s="49" t="str">
        <f t="shared" si="140"/>
        <v/>
      </c>
      <c r="AJ890" t="str">
        <f t="shared" si="138"/>
        <v/>
      </c>
      <c r="AK890" s="97">
        <f t="shared" si="143"/>
        <v>0</v>
      </c>
      <c r="AM890" s="98">
        <f t="shared" si="144"/>
        <v>4703451</v>
      </c>
      <c r="AO890" s="100" t="str">
        <f t="shared" si="141"/>
        <v/>
      </c>
      <c r="AP890" s="100" t="str">
        <f>IF(AO890=1,COUNTIF($AO$6:AO890,"=1"),"")</f>
        <v/>
      </c>
      <c r="AQ890" s="101" t="str">
        <f t="shared" si="142"/>
        <v/>
      </c>
    </row>
    <row r="891" spans="27:43" x14ac:dyDescent="0.2">
      <c r="AA891" s="49">
        <v>886</v>
      </c>
      <c r="AC891" s="49"/>
      <c r="AD891" t="str">
        <f>IF(AC891&lt;&gt;"",VLOOKUP(AC891,$P$5:W$120,8,0),"")</f>
        <v/>
      </c>
      <c r="AF891" s="49" t="str">
        <f t="shared" si="139"/>
        <v/>
      </c>
      <c r="AG891" t="str">
        <f t="shared" si="137"/>
        <v/>
      </c>
      <c r="AH891" s="85"/>
      <c r="AI891" s="49" t="str">
        <f t="shared" si="140"/>
        <v/>
      </c>
      <c r="AJ891" t="str">
        <f t="shared" si="138"/>
        <v/>
      </c>
      <c r="AK891" s="97">
        <f t="shared" si="143"/>
        <v>0</v>
      </c>
      <c r="AM891" s="98">
        <f t="shared" si="144"/>
        <v>4703451</v>
      </c>
      <c r="AO891" s="100" t="str">
        <f t="shared" si="141"/>
        <v/>
      </c>
      <c r="AP891" s="100" t="str">
        <f>IF(AO891=1,COUNTIF($AO$6:AO891,"=1"),"")</f>
        <v/>
      </c>
      <c r="AQ891" s="101" t="str">
        <f t="shared" si="142"/>
        <v/>
      </c>
    </row>
    <row r="892" spans="27:43" x14ac:dyDescent="0.2">
      <c r="AA892" s="49">
        <v>887</v>
      </c>
      <c r="AC892" s="49"/>
      <c r="AD892" t="str">
        <f>IF(AC892&lt;&gt;"",VLOOKUP(AC892,$P$5:W$120,8,0),"")</f>
        <v/>
      </c>
      <c r="AF892" s="49" t="str">
        <f t="shared" si="139"/>
        <v/>
      </c>
      <c r="AG892" t="str">
        <f t="shared" si="137"/>
        <v/>
      </c>
      <c r="AH892" s="85"/>
      <c r="AI892" s="49" t="str">
        <f t="shared" si="140"/>
        <v/>
      </c>
      <c r="AJ892" t="str">
        <f t="shared" si="138"/>
        <v/>
      </c>
      <c r="AK892" s="97">
        <f t="shared" si="143"/>
        <v>0</v>
      </c>
      <c r="AM892" s="98">
        <f t="shared" si="144"/>
        <v>4703451</v>
      </c>
      <c r="AO892" s="100" t="str">
        <f t="shared" si="141"/>
        <v/>
      </c>
      <c r="AP892" s="100" t="str">
        <f>IF(AO892=1,COUNTIF($AO$6:AO892,"=1"),"")</f>
        <v/>
      </c>
      <c r="AQ892" s="101" t="str">
        <f t="shared" si="142"/>
        <v/>
      </c>
    </row>
    <row r="893" spans="27:43" x14ac:dyDescent="0.2">
      <c r="AA893" s="49">
        <v>888</v>
      </c>
      <c r="AC893" s="49"/>
      <c r="AD893" t="str">
        <f>IF(AC893&lt;&gt;"",VLOOKUP(AC893,$P$5:W$120,8,0),"")</f>
        <v/>
      </c>
      <c r="AF893" s="49" t="str">
        <f t="shared" si="139"/>
        <v/>
      </c>
      <c r="AG893" t="str">
        <f t="shared" si="137"/>
        <v/>
      </c>
      <c r="AH893" s="85"/>
      <c r="AI893" s="49" t="str">
        <f t="shared" si="140"/>
        <v/>
      </c>
      <c r="AJ893" t="str">
        <f t="shared" si="138"/>
        <v/>
      </c>
      <c r="AK893" s="97">
        <f t="shared" si="143"/>
        <v>0</v>
      </c>
      <c r="AM893" s="98">
        <f t="shared" si="144"/>
        <v>4703451</v>
      </c>
      <c r="AO893" s="100" t="str">
        <f t="shared" si="141"/>
        <v/>
      </c>
      <c r="AP893" s="100" t="str">
        <f>IF(AO893=1,COUNTIF($AO$6:AO893,"=1"),"")</f>
        <v/>
      </c>
      <c r="AQ893" s="101" t="str">
        <f t="shared" si="142"/>
        <v/>
      </c>
    </row>
    <row r="894" spans="27:43" x14ac:dyDescent="0.2">
      <c r="AA894" s="49">
        <v>889</v>
      </c>
      <c r="AC894" s="49"/>
      <c r="AD894" t="str">
        <f>IF(AC894&lt;&gt;"",VLOOKUP(AC894,$P$5:W$120,8,0),"")</f>
        <v/>
      </c>
      <c r="AF894" s="49" t="str">
        <f t="shared" si="139"/>
        <v/>
      </c>
      <c r="AG894" t="str">
        <f t="shared" si="137"/>
        <v/>
      </c>
      <c r="AH894" s="85"/>
      <c r="AI894" s="49" t="str">
        <f t="shared" si="140"/>
        <v/>
      </c>
      <c r="AJ894" t="str">
        <f t="shared" si="138"/>
        <v/>
      </c>
      <c r="AK894" s="97">
        <f t="shared" si="143"/>
        <v>0</v>
      </c>
      <c r="AM894" s="98">
        <f t="shared" si="144"/>
        <v>4703451</v>
      </c>
      <c r="AO894" s="100" t="str">
        <f t="shared" si="141"/>
        <v/>
      </c>
      <c r="AP894" s="100" t="str">
        <f>IF(AO894=1,COUNTIF($AO$6:AO894,"=1"),"")</f>
        <v/>
      </c>
      <c r="AQ894" s="101" t="str">
        <f t="shared" si="142"/>
        <v/>
      </c>
    </row>
    <row r="895" spans="27:43" x14ac:dyDescent="0.2">
      <c r="AA895" s="49">
        <v>890</v>
      </c>
      <c r="AC895" s="49"/>
      <c r="AD895" t="str">
        <f>IF(AC895&lt;&gt;"",VLOOKUP(AC895,$P$5:W$120,8,0),"")</f>
        <v/>
      </c>
      <c r="AF895" s="49" t="str">
        <f t="shared" si="139"/>
        <v/>
      </c>
      <c r="AG895" t="str">
        <f t="shared" si="137"/>
        <v/>
      </c>
      <c r="AH895" s="85"/>
      <c r="AI895" s="49" t="str">
        <f t="shared" si="140"/>
        <v/>
      </c>
      <c r="AJ895" t="str">
        <f t="shared" si="138"/>
        <v/>
      </c>
      <c r="AK895" s="97">
        <f t="shared" si="143"/>
        <v>0</v>
      </c>
      <c r="AM895" s="98">
        <f t="shared" si="144"/>
        <v>4703451</v>
      </c>
      <c r="AO895" s="100" t="str">
        <f t="shared" si="141"/>
        <v/>
      </c>
      <c r="AP895" s="100" t="str">
        <f>IF(AO895=1,COUNTIF($AO$6:AO895,"=1"),"")</f>
        <v/>
      </c>
      <c r="AQ895" s="101" t="str">
        <f t="shared" si="142"/>
        <v/>
      </c>
    </row>
    <row r="896" spans="27:43" x14ac:dyDescent="0.2">
      <c r="AA896" s="49">
        <v>891</v>
      </c>
      <c r="AC896" s="49"/>
      <c r="AD896" t="str">
        <f>IF(AC896&lt;&gt;"",VLOOKUP(AC896,$P$5:W$120,8,0),"")</f>
        <v/>
      </c>
      <c r="AF896" s="49" t="str">
        <f t="shared" si="139"/>
        <v/>
      </c>
      <c r="AG896" t="str">
        <f t="shared" si="137"/>
        <v/>
      </c>
      <c r="AH896" s="85"/>
      <c r="AI896" s="49" t="str">
        <f t="shared" si="140"/>
        <v/>
      </c>
      <c r="AJ896" t="str">
        <f t="shared" si="138"/>
        <v/>
      </c>
      <c r="AK896" s="97">
        <f t="shared" si="143"/>
        <v>0</v>
      </c>
      <c r="AM896" s="98">
        <f t="shared" si="144"/>
        <v>4703451</v>
      </c>
      <c r="AO896" s="100" t="str">
        <f t="shared" si="141"/>
        <v/>
      </c>
      <c r="AP896" s="100" t="str">
        <f>IF(AO896=1,COUNTIF($AO$6:AO896,"=1"),"")</f>
        <v/>
      </c>
      <c r="AQ896" s="101" t="str">
        <f t="shared" si="142"/>
        <v/>
      </c>
    </row>
    <row r="897" spans="27:43" x14ac:dyDescent="0.2">
      <c r="AA897" s="49">
        <v>892</v>
      </c>
      <c r="AC897" s="49"/>
      <c r="AD897" t="str">
        <f>IF(AC897&lt;&gt;"",VLOOKUP(AC897,$P$5:W$120,8,0),"")</f>
        <v/>
      </c>
      <c r="AF897" s="49" t="str">
        <f t="shared" si="139"/>
        <v/>
      </c>
      <c r="AG897" t="str">
        <f t="shared" si="137"/>
        <v/>
      </c>
      <c r="AH897" s="85"/>
      <c r="AI897" s="49" t="str">
        <f t="shared" si="140"/>
        <v/>
      </c>
      <c r="AJ897" t="str">
        <f t="shared" si="138"/>
        <v/>
      </c>
      <c r="AK897" s="97">
        <f t="shared" si="143"/>
        <v>0</v>
      </c>
      <c r="AM897" s="98">
        <f t="shared" si="144"/>
        <v>4703451</v>
      </c>
      <c r="AO897" s="100" t="str">
        <f t="shared" si="141"/>
        <v/>
      </c>
      <c r="AP897" s="100" t="str">
        <f>IF(AO897=1,COUNTIF($AO$6:AO897,"=1"),"")</f>
        <v/>
      </c>
      <c r="AQ897" s="101" t="str">
        <f t="shared" si="142"/>
        <v/>
      </c>
    </row>
    <row r="898" spans="27:43" x14ac:dyDescent="0.2">
      <c r="AA898" s="49">
        <v>893</v>
      </c>
      <c r="AC898" s="49"/>
      <c r="AD898" t="str">
        <f>IF(AC898&lt;&gt;"",VLOOKUP(AC898,$P$5:W$120,8,0),"")</f>
        <v/>
      </c>
      <c r="AF898" s="49" t="str">
        <f t="shared" si="139"/>
        <v/>
      </c>
      <c r="AG898" t="str">
        <f t="shared" si="137"/>
        <v/>
      </c>
      <c r="AH898" s="85"/>
      <c r="AI898" s="49" t="str">
        <f t="shared" si="140"/>
        <v/>
      </c>
      <c r="AJ898" t="str">
        <f t="shared" si="138"/>
        <v/>
      </c>
      <c r="AK898" s="97">
        <f t="shared" si="143"/>
        <v>0</v>
      </c>
      <c r="AM898" s="98">
        <f t="shared" si="144"/>
        <v>4703451</v>
      </c>
      <c r="AO898" s="100" t="str">
        <f t="shared" si="141"/>
        <v/>
      </c>
      <c r="AP898" s="100" t="str">
        <f>IF(AO898=1,COUNTIF($AO$6:AO898,"=1"),"")</f>
        <v/>
      </c>
      <c r="AQ898" s="101" t="str">
        <f t="shared" si="142"/>
        <v/>
      </c>
    </row>
    <row r="899" spans="27:43" x14ac:dyDescent="0.2">
      <c r="AA899" s="49">
        <v>894</v>
      </c>
      <c r="AC899" s="49"/>
      <c r="AD899" t="str">
        <f>IF(AC899&lt;&gt;"",VLOOKUP(AC899,$P$5:W$120,8,0),"")</f>
        <v/>
      </c>
      <c r="AF899" s="49" t="str">
        <f t="shared" si="139"/>
        <v/>
      </c>
      <c r="AG899" t="str">
        <f t="shared" si="137"/>
        <v/>
      </c>
      <c r="AH899" s="85"/>
      <c r="AI899" s="49" t="str">
        <f t="shared" si="140"/>
        <v/>
      </c>
      <c r="AJ899" t="str">
        <f t="shared" si="138"/>
        <v/>
      </c>
      <c r="AK899" s="97">
        <f t="shared" si="143"/>
        <v>0</v>
      </c>
      <c r="AM899" s="98">
        <f t="shared" si="144"/>
        <v>4703451</v>
      </c>
      <c r="AO899" s="100" t="str">
        <f t="shared" si="141"/>
        <v/>
      </c>
      <c r="AP899" s="100" t="str">
        <f>IF(AO899=1,COUNTIF($AO$6:AO899,"=1"),"")</f>
        <v/>
      </c>
      <c r="AQ899" s="101" t="str">
        <f t="shared" si="142"/>
        <v/>
      </c>
    </row>
    <row r="900" spans="27:43" x14ac:dyDescent="0.2">
      <c r="AA900" s="49">
        <v>895</v>
      </c>
      <c r="AC900" s="49"/>
      <c r="AD900" t="str">
        <f>IF(AC900&lt;&gt;"",VLOOKUP(AC900,$P$5:W$120,8,0),"")</f>
        <v/>
      </c>
      <c r="AF900" s="49" t="str">
        <f t="shared" si="139"/>
        <v/>
      </c>
      <c r="AG900" t="str">
        <f t="shared" si="137"/>
        <v/>
      </c>
      <c r="AH900" s="85"/>
      <c r="AI900" s="49" t="str">
        <f t="shared" si="140"/>
        <v/>
      </c>
      <c r="AJ900" t="str">
        <f t="shared" si="138"/>
        <v/>
      </c>
      <c r="AK900" s="97">
        <f t="shared" si="143"/>
        <v>0</v>
      </c>
      <c r="AM900" s="98">
        <f t="shared" si="144"/>
        <v>4703451</v>
      </c>
      <c r="AO900" s="100" t="str">
        <f t="shared" si="141"/>
        <v/>
      </c>
      <c r="AP900" s="100" t="str">
        <f>IF(AO900=1,COUNTIF($AO$6:AO900,"=1"),"")</f>
        <v/>
      </c>
      <c r="AQ900" s="101" t="str">
        <f t="shared" si="142"/>
        <v/>
      </c>
    </row>
    <row r="901" spans="27:43" x14ac:dyDescent="0.2">
      <c r="AA901" s="49">
        <v>896</v>
      </c>
      <c r="AC901" s="49"/>
      <c r="AD901" t="str">
        <f>IF(AC901&lt;&gt;"",VLOOKUP(AC901,$P$5:W$120,8,0),"")</f>
        <v/>
      </c>
      <c r="AF901" s="49" t="str">
        <f t="shared" si="139"/>
        <v/>
      </c>
      <c r="AG901" t="str">
        <f t="shared" ref="AG901:AG964" si="145">IF(AF901&lt;&gt;"",VLOOKUP(AF901,$B$5:$L$106,11,0),"")</f>
        <v/>
      </c>
      <c r="AH901" s="85"/>
      <c r="AI901" s="49" t="str">
        <f t="shared" si="140"/>
        <v/>
      </c>
      <c r="AJ901" t="str">
        <f t="shared" ref="AJ901:AJ964" si="146">IF(AI901&lt;&gt;"",VLOOKUP(AI901,$B$5:$L$106,11,0),"")</f>
        <v/>
      </c>
      <c r="AK901" s="97">
        <f t="shared" si="143"/>
        <v>0</v>
      </c>
      <c r="AM901" s="98">
        <f t="shared" si="144"/>
        <v>4703451</v>
      </c>
      <c r="AO901" s="100" t="str">
        <f t="shared" si="141"/>
        <v/>
      </c>
      <c r="AP901" s="100" t="str">
        <f>IF(AO901=1,COUNTIF($AO$6:AO901,"=1"),"")</f>
        <v/>
      </c>
      <c r="AQ901" s="101" t="str">
        <f t="shared" si="142"/>
        <v/>
      </c>
    </row>
    <row r="902" spans="27:43" x14ac:dyDescent="0.2">
      <c r="AA902" s="49">
        <v>897</v>
      </c>
      <c r="AC902" s="49"/>
      <c r="AD902" t="str">
        <f>IF(AC902&lt;&gt;"",VLOOKUP(AC902,$P$5:W$120,8,0),"")</f>
        <v/>
      </c>
      <c r="AF902" s="49" t="str">
        <f t="shared" ref="AF902:AF965" si="147">IF(ISERROR(VALUE(MID(AD902,1,3))),"",VALUE(MID(VLOOKUP(VALUE(MID(AD902,1,3)),$P$5:$W$120,4,0),1,3)))</f>
        <v/>
      </c>
      <c r="AG902" t="str">
        <f t="shared" si="145"/>
        <v/>
      </c>
      <c r="AH902" s="85"/>
      <c r="AI902" s="49" t="str">
        <f t="shared" ref="AI902:AI965" si="148">IF(ISERR(VALUE(MID(AD902,1,3))),"",VALUE(MID(VLOOKUP(VALUE(MID(AD902,1,3)),$P$5:$W$120,6,0),1,3)))</f>
        <v/>
      </c>
      <c r="AJ902" t="str">
        <f t="shared" si="146"/>
        <v/>
      </c>
      <c r="AK902" s="97">
        <f t="shared" si="143"/>
        <v>0</v>
      </c>
      <c r="AM902" s="98">
        <f t="shared" si="144"/>
        <v>4703451</v>
      </c>
      <c r="AO902" s="100" t="str">
        <f t="shared" ref="AO902:AO965" si="149">IF($AO$3="","",IF(OR(AG902=$AO$3,AJ902=$AO$3),1,""))</f>
        <v/>
      </c>
      <c r="AP902" s="100" t="str">
        <f>IF(AO902=1,COUNTIF($AO$6:AO902,"=1"),"")</f>
        <v/>
      </c>
      <c r="AQ902" s="101" t="str">
        <f t="shared" ref="AQ902:AQ965" si="150">IF($AO$3="","",IF(AG902=$AO$3,"借",IF(AJ902=$AO$3,"貸","")))</f>
        <v/>
      </c>
    </row>
    <row r="903" spans="27:43" x14ac:dyDescent="0.2">
      <c r="AA903" s="49">
        <v>898</v>
      </c>
      <c r="AC903" s="49"/>
      <c r="AD903" t="str">
        <f>IF(AC903&lt;&gt;"",VLOOKUP(AC903,$P$5:W$120,8,0),"")</f>
        <v/>
      </c>
      <c r="AF903" s="49" t="str">
        <f t="shared" si="147"/>
        <v/>
      </c>
      <c r="AG903" t="str">
        <f t="shared" si="145"/>
        <v/>
      </c>
      <c r="AH903" s="85"/>
      <c r="AI903" s="49" t="str">
        <f t="shared" si="148"/>
        <v/>
      </c>
      <c r="AJ903" t="str">
        <f t="shared" si="146"/>
        <v/>
      </c>
      <c r="AK903" s="97">
        <f t="shared" si="143"/>
        <v>0</v>
      </c>
      <c r="AM903" s="98">
        <f t="shared" si="144"/>
        <v>4703451</v>
      </c>
      <c r="AO903" s="100" t="str">
        <f t="shared" si="149"/>
        <v/>
      </c>
      <c r="AP903" s="100" t="str">
        <f>IF(AO903=1,COUNTIF($AO$6:AO903,"=1"),"")</f>
        <v/>
      </c>
      <c r="AQ903" s="101" t="str">
        <f t="shared" si="150"/>
        <v/>
      </c>
    </row>
    <row r="904" spans="27:43" x14ac:dyDescent="0.2">
      <c r="AA904" s="49">
        <v>899</v>
      </c>
      <c r="AC904" s="49"/>
      <c r="AD904" t="str">
        <f>IF(AC904&lt;&gt;"",VLOOKUP(AC904,$P$5:W$120,8,0),"")</f>
        <v/>
      </c>
      <c r="AF904" s="49" t="str">
        <f t="shared" si="147"/>
        <v/>
      </c>
      <c r="AG904" t="str">
        <f t="shared" si="145"/>
        <v/>
      </c>
      <c r="AH904" s="85"/>
      <c r="AI904" s="49" t="str">
        <f t="shared" si="148"/>
        <v/>
      </c>
      <c r="AJ904" t="str">
        <f t="shared" si="146"/>
        <v/>
      </c>
      <c r="AK904" s="97">
        <f t="shared" si="143"/>
        <v>0</v>
      </c>
      <c r="AM904" s="98">
        <f t="shared" si="144"/>
        <v>4703451</v>
      </c>
      <c r="AO904" s="100" t="str">
        <f t="shared" si="149"/>
        <v/>
      </c>
      <c r="AP904" s="100" t="str">
        <f>IF(AO904=1,COUNTIF($AO$6:AO904,"=1"),"")</f>
        <v/>
      </c>
      <c r="AQ904" s="101" t="str">
        <f t="shared" si="150"/>
        <v/>
      </c>
    </row>
    <row r="905" spans="27:43" x14ac:dyDescent="0.2">
      <c r="AA905" s="49">
        <v>900</v>
      </c>
      <c r="AC905" s="49"/>
      <c r="AD905" t="str">
        <f>IF(AC905&lt;&gt;"",VLOOKUP(AC905,$P$5:W$120,8,0),"")</f>
        <v/>
      </c>
      <c r="AF905" s="49" t="str">
        <f t="shared" si="147"/>
        <v/>
      </c>
      <c r="AG905" t="str">
        <f t="shared" si="145"/>
        <v/>
      </c>
      <c r="AH905" s="85"/>
      <c r="AI905" s="49" t="str">
        <f t="shared" si="148"/>
        <v/>
      </c>
      <c r="AJ905" t="str">
        <f t="shared" si="146"/>
        <v/>
      </c>
      <c r="AK905" s="97">
        <f t="shared" si="143"/>
        <v>0</v>
      </c>
      <c r="AM905" s="98">
        <f t="shared" si="144"/>
        <v>4703451</v>
      </c>
      <c r="AO905" s="100" t="str">
        <f t="shared" si="149"/>
        <v/>
      </c>
      <c r="AP905" s="100" t="str">
        <f>IF(AO905=1,COUNTIF($AO$6:AO905,"=1"),"")</f>
        <v/>
      </c>
      <c r="AQ905" s="101" t="str">
        <f t="shared" si="150"/>
        <v/>
      </c>
    </row>
    <row r="906" spans="27:43" x14ac:dyDescent="0.2">
      <c r="AA906" s="49">
        <v>901</v>
      </c>
      <c r="AC906" s="49"/>
      <c r="AD906" t="str">
        <f>IF(AC906&lt;&gt;"",VLOOKUP(AC906,$P$5:W$120,8,0),"")</f>
        <v/>
      </c>
      <c r="AF906" s="49" t="str">
        <f t="shared" si="147"/>
        <v/>
      </c>
      <c r="AG906" t="str">
        <f t="shared" si="145"/>
        <v/>
      </c>
      <c r="AH906" s="85"/>
      <c r="AI906" s="49" t="str">
        <f t="shared" si="148"/>
        <v/>
      </c>
      <c r="AJ906" t="str">
        <f t="shared" si="146"/>
        <v/>
      </c>
      <c r="AK906" s="97">
        <f t="shared" si="143"/>
        <v>0</v>
      </c>
      <c r="AM906" s="98">
        <f t="shared" si="144"/>
        <v>4703451</v>
      </c>
      <c r="AO906" s="100" t="str">
        <f t="shared" si="149"/>
        <v/>
      </c>
      <c r="AP906" s="100" t="str">
        <f>IF(AO906=1,COUNTIF($AO$6:AO906,"=1"),"")</f>
        <v/>
      </c>
      <c r="AQ906" s="101" t="str">
        <f t="shared" si="150"/>
        <v/>
      </c>
    </row>
    <row r="907" spans="27:43" x14ac:dyDescent="0.2">
      <c r="AA907" s="49">
        <v>902</v>
      </c>
      <c r="AC907" s="49"/>
      <c r="AD907" t="str">
        <f>IF(AC907&lt;&gt;"",VLOOKUP(AC907,$P$5:W$120,8,0),"")</f>
        <v/>
      </c>
      <c r="AF907" s="49" t="str">
        <f t="shared" si="147"/>
        <v/>
      </c>
      <c r="AG907" t="str">
        <f t="shared" si="145"/>
        <v/>
      </c>
      <c r="AH907" s="85"/>
      <c r="AI907" s="49" t="str">
        <f t="shared" si="148"/>
        <v/>
      </c>
      <c r="AJ907" t="str">
        <f t="shared" si="146"/>
        <v/>
      </c>
      <c r="AK907" s="97">
        <f t="shared" si="143"/>
        <v>0</v>
      </c>
      <c r="AM907" s="98">
        <f t="shared" si="144"/>
        <v>4703451</v>
      </c>
      <c r="AO907" s="100" t="str">
        <f t="shared" si="149"/>
        <v/>
      </c>
      <c r="AP907" s="100" t="str">
        <f>IF(AO907=1,COUNTIF($AO$6:AO907,"=1"),"")</f>
        <v/>
      </c>
      <c r="AQ907" s="101" t="str">
        <f t="shared" si="150"/>
        <v/>
      </c>
    </row>
    <row r="908" spans="27:43" x14ac:dyDescent="0.2">
      <c r="AA908" s="49">
        <v>903</v>
      </c>
      <c r="AC908" s="49"/>
      <c r="AD908" t="str">
        <f>IF(AC908&lt;&gt;"",VLOOKUP(AC908,$P$5:W$120,8,0),"")</f>
        <v/>
      </c>
      <c r="AF908" s="49" t="str">
        <f t="shared" si="147"/>
        <v/>
      </c>
      <c r="AG908" t="str">
        <f t="shared" si="145"/>
        <v/>
      </c>
      <c r="AH908" s="85"/>
      <c r="AI908" s="49" t="str">
        <f t="shared" si="148"/>
        <v/>
      </c>
      <c r="AJ908" t="str">
        <f t="shared" si="146"/>
        <v/>
      </c>
      <c r="AK908" s="97">
        <f t="shared" si="143"/>
        <v>0</v>
      </c>
      <c r="AM908" s="98">
        <f t="shared" si="144"/>
        <v>4703451</v>
      </c>
      <c r="AO908" s="100" t="str">
        <f t="shared" si="149"/>
        <v/>
      </c>
      <c r="AP908" s="100" t="str">
        <f>IF(AO908=1,COUNTIF($AO$6:AO908,"=1"),"")</f>
        <v/>
      </c>
      <c r="AQ908" s="101" t="str">
        <f t="shared" si="150"/>
        <v/>
      </c>
    </row>
    <row r="909" spans="27:43" x14ac:dyDescent="0.2">
      <c r="AA909" s="49">
        <v>904</v>
      </c>
      <c r="AC909" s="49"/>
      <c r="AD909" t="str">
        <f>IF(AC909&lt;&gt;"",VLOOKUP(AC909,$P$5:W$120,8,0),"")</f>
        <v/>
      </c>
      <c r="AF909" s="49" t="str">
        <f t="shared" si="147"/>
        <v/>
      </c>
      <c r="AG909" t="str">
        <f t="shared" si="145"/>
        <v/>
      </c>
      <c r="AH909" s="85"/>
      <c r="AI909" s="49" t="str">
        <f t="shared" si="148"/>
        <v/>
      </c>
      <c r="AJ909" t="str">
        <f t="shared" si="146"/>
        <v/>
      </c>
      <c r="AK909" s="97">
        <f t="shared" si="143"/>
        <v>0</v>
      </c>
      <c r="AM909" s="98">
        <f t="shared" si="144"/>
        <v>4703451</v>
      </c>
      <c r="AO909" s="100" t="str">
        <f t="shared" si="149"/>
        <v/>
      </c>
      <c r="AP909" s="100" t="str">
        <f>IF(AO909=1,COUNTIF($AO$6:AO909,"=1"),"")</f>
        <v/>
      </c>
      <c r="AQ909" s="101" t="str">
        <f t="shared" si="150"/>
        <v/>
      </c>
    </row>
    <row r="910" spans="27:43" x14ac:dyDescent="0.2">
      <c r="AA910" s="49">
        <v>905</v>
      </c>
      <c r="AC910" s="49"/>
      <c r="AD910" t="str">
        <f>IF(AC910&lt;&gt;"",VLOOKUP(AC910,$P$5:W$120,8,0),"")</f>
        <v/>
      </c>
      <c r="AF910" s="49" t="str">
        <f t="shared" si="147"/>
        <v/>
      </c>
      <c r="AG910" t="str">
        <f t="shared" si="145"/>
        <v/>
      </c>
      <c r="AH910" s="85"/>
      <c r="AI910" s="49" t="str">
        <f t="shared" si="148"/>
        <v/>
      </c>
      <c r="AJ910" t="str">
        <f t="shared" si="146"/>
        <v/>
      </c>
      <c r="AK910" s="97">
        <f t="shared" si="143"/>
        <v>0</v>
      </c>
      <c r="AM910" s="98">
        <f t="shared" si="144"/>
        <v>4703451</v>
      </c>
      <c r="AO910" s="100" t="str">
        <f t="shared" si="149"/>
        <v/>
      </c>
      <c r="AP910" s="100" t="str">
        <f>IF(AO910=1,COUNTIF($AO$6:AO910,"=1"),"")</f>
        <v/>
      </c>
      <c r="AQ910" s="101" t="str">
        <f t="shared" si="150"/>
        <v/>
      </c>
    </row>
    <row r="911" spans="27:43" x14ac:dyDescent="0.2">
      <c r="AA911" s="49">
        <v>906</v>
      </c>
      <c r="AC911" s="49"/>
      <c r="AD911" t="str">
        <f>IF(AC911&lt;&gt;"",VLOOKUP(AC911,$P$5:W$120,8,0),"")</f>
        <v/>
      </c>
      <c r="AF911" s="49" t="str">
        <f t="shared" si="147"/>
        <v/>
      </c>
      <c r="AG911" t="str">
        <f t="shared" si="145"/>
        <v/>
      </c>
      <c r="AH911" s="85"/>
      <c r="AI911" s="49" t="str">
        <f t="shared" si="148"/>
        <v/>
      </c>
      <c r="AJ911" t="str">
        <f t="shared" si="146"/>
        <v/>
      </c>
      <c r="AK911" s="97">
        <f t="shared" si="143"/>
        <v>0</v>
      </c>
      <c r="AM911" s="98">
        <f t="shared" si="144"/>
        <v>4703451</v>
      </c>
      <c r="AO911" s="100" t="str">
        <f t="shared" si="149"/>
        <v/>
      </c>
      <c r="AP911" s="100" t="str">
        <f>IF(AO911=1,COUNTIF($AO$6:AO911,"=1"),"")</f>
        <v/>
      </c>
      <c r="AQ911" s="101" t="str">
        <f t="shared" si="150"/>
        <v/>
      </c>
    </row>
    <row r="912" spans="27:43" x14ac:dyDescent="0.2">
      <c r="AA912" s="49">
        <v>907</v>
      </c>
      <c r="AC912" s="49"/>
      <c r="AD912" t="str">
        <f>IF(AC912&lt;&gt;"",VLOOKUP(AC912,$P$5:W$120,8,0),"")</f>
        <v/>
      </c>
      <c r="AF912" s="49" t="str">
        <f t="shared" si="147"/>
        <v/>
      </c>
      <c r="AG912" t="str">
        <f t="shared" si="145"/>
        <v/>
      </c>
      <c r="AH912" s="85"/>
      <c r="AI912" s="49" t="str">
        <f t="shared" si="148"/>
        <v/>
      </c>
      <c r="AJ912" t="str">
        <f t="shared" si="146"/>
        <v/>
      </c>
      <c r="AK912" s="97">
        <f t="shared" si="143"/>
        <v>0</v>
      </c>
      <c r="AM912" s="98">
        <f t="shared" si="144"/>
        <v>4703451</v>
      </c>
      <c r="AO912" s="100" t="str">
        <f t="shared" si="149"/>
        <v/>
      </c>
      <c r="AP912" s="100" t="str">
        <f>IF(AO912=1,COUNTIF($AO$6:AO912,"=1"),"")</f>
        <v/>
      </c>
      <c r="AQ912" s="101" t="str">
        <f t="shared" si="150"/>
        <v/>
      </c>
    </row>
    <row r="913" spans="27:43" x14ac:dyDescent="0.2">
      <c r="AA913" s="49">
        <v>908</v>
      </c>
      <c r="AC913" s="49"/>
      <c r="AD913" t="str">
        <f>IF(AC913&lt;&gt;"",VLOOKUP(AC913,$P$5:W$120,8,0),"")</f>
        <v/>
      </c>
      <c r="AF913" s="49" t="str">
        <f t="shared" si="147"/>
        <v/>
      </c>
      <c r="AG913" t="str">
        <f t="shared" si="145"/>
        <v/>
      </c>
      <c r="AH913" s="85"/>
      <c r="AI913" s="49" t="str">
        <f t="shared" si="148"/>
        <v/>
      </c>
      <c r="AJ913" t="str">
        <f t="shared" si="146"/>
        <v/>
      </c>
      <c r="AK913" s="97">
        <f t="shared" si="143"/>
        <v>0</v>
      </c>
      <c r="AM913" s="98">
        <f t="shared" si="144"/>
        <v>4703451</v>
      </c>
      <c r="AO913" s="100" t="str">
        <f t="shared" si="149"/>
        <v/>
      </c>
      <c r="AP913" s="100" t="str">
        <f>IF(AO913=1,COUNTIF($AO$6:AO913,"=1"),"")</f>
        <v/>
      </c>
      <c r="AQ913" s="101" t="str">
        <f t="shared" si="150"/>
        <v/>
      </c>
    </row>
    <row r="914" spans="27:43" x14ac:dyDescent="0.2">
      <c r="AA914" s="49">
        <v>909</v>
      </c>
      <c r="AC914" s="49"/>
      <c r="AD914" t="str">
        <f>IF(AC914&lt;&gt;"",VLOOKUP(AC914,$P$5:W$120,8,0),"")</f>
        <v/>
      </c>
      <c r="AF914" s="49" t="str">
        <f t="shared" si="147"/>
        <v/>
      </c>
      <c r="AG914" t="str">
        <f t="shared" si="145"/>
        <v/>
      </c>
      <c r="AH914" s="85"/>
      <c r="AI914" s="49" t="str">
        <f t="shared" si="148"/>
        <v/>
      </c>
      <c r="AJ914" t="str">
        <f t="shared" si="146"/>
        <v/>
      </c>
      <c r="AK914" s="97">
        <f t="shared" si="143"/>
        <v>0</v>
      </c>
      <c r="AM914" s="98">
        <f t="shared" si="144"/>
        <v>4703451</v>
      </c>
      <c r="AO914" s="100" t="str">
        <f t="shared" si="149"/>
        <v/>
      </c>
      <c r="AP914" s="100" t="str">
        <f>IF(AO914=1,COUNTIF($AO$6:AO914,"=1"),"")</f>
        <v/>
      </c>
      <c r="AQ914" s="101" t="str">
        <f t="shared" si="150"/>
        <v/>
      </c>
    </row>
    <row r="915" spans="27:43" x14ac:dyDescent="0.2">
      <c r="AA915" s="49">
        <v>910</v>
      </c>
      <c r="AC915" s="49"/>
      <c r="AD915" t="str">
        <f>IF(AC915&lt;&gt;"",VLOOKUP(AC915,$P$5:W$120,8,0),"")</f>
        <v/>
      </c>
      <c r="AF915" s="49" t="str">
        <f t="shared" si="147"/>
        <v/>
      </c>
      <c r="AG915" t="str">
        <f t="shared" si="145"/>
        <v/>
      </c>
      <c r="AH915" s="85"/>
      <c r="AI915" s="49" t="str">
        <f t="shared" si="148"/>
        <v/>
      </c>
      <c r="AJ915" t="str">
        <f t="shared" si="146"/>
        <v/>
      </c>
      <c r="AK915" s="97">
        <f t="shared" si="143"/>
        <v>0</v>
      </c>
      <c r="AM915" s="98">
        <f t="shared" si="144"/>
        <v>4703451</v>
      </c>
      <c r="AO915" s="100" t="str">
        <f t="shared" si="149"/>
        <v/>
      </c>
      <c r="AP915" s="100" t="str">
        <f>IF(AO915=1,COUNTIF($AO$6:AO915,"=1"),"")</f>
        <v/>
      </c>
      <c r="AQ915" s="101" t="str">
        <f t="shared" si="150"/>
        <v/>
      </c>
    </row>
    <row r="916" spans="27:43" x14ac:dyDescent="0.2">
      <c r="AA916" s="49">
        <v>911</v>
      </c>
      <c r="AC916" s="49"/>
      <c r="AD916" t="str">
        <f>IF(AC916&lt;&gt;"",VLOOKUP(AC916,$P$5:W$120,8,0),"")</f>
        <v/>
      </c>
      <c r="AF916" s="49" t="str">
        <f t="shared" si="147"/>
        <v/>
      </c>
      <c r="AG916" t="str">
        <f t="shared" si="145"/>
        <v/>
      </c>
      <c r="AH916" s="85"/>
      <c r="AI916" s="49" t="str">
        <f t="shared" si="148"/>
        <v/>
      </c>
      <c r="AJ916" t="str">
        <f t="shared" si="146"/>
        <v/>
      </c>
      <c r="AK916" s="97">
        <f t="shared" si="143"/>
        <v>0</v>
      </c>
      <c r="AM916" s="98">
        <f t="shared" si="144"/>
        <v>4703451</v>
      </c>
      <c r="AO916" s="100" t="str">
        <f t="shared" si="149"/>
        <v/>
      </c>
      <c r="AP916" s="100" t="str">
        <f>IF(AO916=1,COUNTIF($AO$6:AO916,"=1"),"")</f>
        <v/>
      </c>
      <c r="AQ916" s="101" t="str">
        <f t="shared" si="150"/>
        <v/>
      </c>
    </row>
    <row r="917" spans="27:43" x14ac:dyDescent="0.2">
      <c r="AA917" s="49">
        <v>912</v>
      </c>
      <c r="AC917" s="49"/>
      <c r="AD917" t="str">
        <f>IF(AC917&lt;&gt;"",VLOOKUP(AC917,$P$5:W$120,8,0),"")</f>
        <v/>
      </c>
      <c r="AF917" s="49" t="str">
        <f t="shared" si="147"/>
        <v/>
      </c>
      <c r="AG917" t="str">
        <f t="shared" si="145"/>
        <v/>
      </c>
      <c r="AH917" s="85"/>
      <c r="AI917" s="49" t="str">
        <f t="shared" si="148"/>
        <v/>
      </c>
      <c r="AJ917" t="str">
        <f t="shared" si="146"/>
        <v/>
      </c>
      <c r="AK917" s="97">
        <f t="shared" si="143"/>
        <v>0</v>
      </c>
      <c r="AM917" s="98">
        <f t="shared" si="144"/>
        <v>4703451</v>
      </c>
      <c r="AO917" s="100" t="str">
        <f t="shared" si="149"/>
        <v/>
      </c>
      <c r="AP917" s="100" t="str">
        <f>IF(AO917=1,COUNTIF($AO$6:AO917,"=1"),"")</f>
        <v/>
      </c>
      <c r="AQ917" s="101" t="str">
        <f t="shared" si="150"/>
        <v/>
      </c>
    </row>
    <row r="918" spans="27:43" x14ac:dyDescent="0.2">
      <c r="AA918" s="49">
        <v>913</v>
      </c>
      <c r="AC918" s="49"/>
      <c r="AD918" t="str">
        <f>IF(AC918&lt;&gt;"",VLOOKUP(AC918,$P$5:W$120,8,0),"")</f>
        <v/>
      </c>
      <c r="AF918" s="49" t="str">
        <f t="shared" si="147"/>
        <v/>
      </c>
      <c r="AG918" t="str">
        <f t="shared" si="145"/>
        <v/>
      </c>
      <c r="AH918" s="85"/>
      <c r="AI918" s="49" t="str">
        <f t="shared" si="148"/>
        <v/>
      </c>
      <c r="AJ918" t="str">
        <f t="shared" si="146"/>
        <v/>
      </c>
      <c r="AK918" s="97">
        <f t="shared" si="143"/>
        <v>0</v>
      </c>
      <c r="AM918" s="98">
        <f t="shared" si="144"/>
        <v>4703451</v>
      </c>
      <c r="AO918" s="100" t="str">
        <f t="shared" si="149"/>
        <v/>
      </c>
      <c r="AP918" s="100" t="str">
        <f>IF(AO918=1,COUNTIF($AO$6:AO918,"=1"),"")</f>
        <v/>
      </c>
      <c r="AQ918" s="101" t="str">
        <f t="shared" si="150"/>
        <v/>
      </c>
    </row>
    <row r="919" spans="27:43" x14ac:dyDescent="0.2">
      <c r="AA919" s="49">
        <v>914</v>
      </c>
      <c r="AC919" s="49"/>
      <c r="AD919" t="str">
        <f>IF(AC919&lt;&gt;"",VLOOKUP(AC919,$P$5:W$120,8,0),"")</f>
        <v/>
      </c>
      <c r="AF919" s="49" t="str">
        <f t="shared" si="147"/>
        <v/>
      </c>
      <c r="AG919" t="str">
        <f t="shared" si="145"/>
        <v/>
      </c>
      <c r="AH919" s="85"/>
      <c r="AI919" s="49" t="str">
        <f t="shared" si="148"/>
        <v/>
      </c>
      <c r="AJ919" t="str">
        <f t="shared" si="146"/>
        <v/>
      </c>
      <c r="AK919" s="97">
        <f t="shared" si="143"/>
        <v>0</v>
      </c>
      <c r="AM919" s="98">
        <f t="shared" si="144"/>
        <v>4703451</v>
      </c>
      <c r="AO919" s="100" t="str">
        <f t="shared" si="149"/>
        <v/>
      </c>
      <c r="AP919" s="100" t="str">
        <f>IF(AO919=1,COUNTIF($AO$6:AO919,"=1"),"")</f>
        <v/>
      </c>
      <c r="AQ919" s="101" t="str">
        <f t="shared" si="150"/>
        <v/>
      </c>
    </row>
    <row r="920" spans="27:43" x14ac:dyDescent="0.2">
      <c r="AA920" s="49">
        <v>915</v>
      </c>
      <c r="AC920" s="49"/>
      <c r="AD920" t="str">
        <f>IF(AC920&lt;&gt;"",VLOOKUP(AC920,$P$5:W$120,8,0),"")</f>
        <v/>
      </c>
      <c r="AF920" s="49" t="str">
        <f t="shared" si="147"/>
        <v/>
      </c>
      <c r="AG920" t="str">
        <f t="shared" si="145"/>
        <v/>
      </c>
      <c r="AH920" s="85"/>
      <c r="AI920" s="49" t="str">
        <f t="shared" si="148"/>
        <v/>
      </c>
      <c r="AJ920" t="str">
        <f t="shared" si="146"/>
        <v/>
      </c>
      <c r="AK920" s="97">
        <f t="shared" si="143"/>
        <v>0</v>
      </c>
      <c r="AM920" s="98">
        <f t="shared" si="144"/>
        <v>4703451</v>
      </c>
      <c r="AO920" s="100" t="str">
        <f t="shared" si="149"/>
        <v/>
      </c>
      <c r="AP920" s="100" t="str">
        <f>IF(AO920=1,COUNTIF($AO$6:AO920,"=1"),"")</f>
        <v/>
      </c>
      <c r="AQ920" s="101" t="str">
        <f t="shared" si="150"/>
        <v/>
      </c>
    </row>
    <row r="921" spans="27:43" x14ac:dyDescent="0.2">
      <c r="AA921" s="49">
        <v>916</v>
      </c>
      <c r="AC921" s="49"/>
      <c r="AD921" t="str">
        <f>IF(AC921&lt;&gt;"",VLOOKUP(AC921,$P$5:W$120,8,0),"")</f>
        <v/>
      </c>
      <c r="AF921" s="49" t="str">
        <f t="shared" si="147"/>
        <v/>
      </c>
      <c r="AG921" t="str">
        <f t="shared" si="145"/>
        <v/>
      </c>
      <c r="AH921" s="85"/>
      <c r="AI921" s="49" t="str">
        <f t="shared" si="148"/>
        <v/>
      </c>
      <c r="AJ921" t="str">
        <f t="shared" si="146"/>
        <v/>
      </c>
      <c r="AK921" s="97">
        <f t="shared" si="143"/>
        <v>0</v>
      </c>
      <c r="AM921" s="98">
        <f t="shared" si="144"/>
        <v>4703451</v>
      </c>
      <c r="AO921" s="100" t="str">
        <f t="shared" si="149"/>
        <v/>
      </c>
      <c r="AP921" s="100" t="str">
        <f>IF(AO921=1,COUNTIF($AO$6:AO921,"=1"),"")</f>
        <v/>
      </c>
      <c r="AQ921" s="101" t="str">
        <f t="shared" si="150"/>
        <v/>
      </c>
    </row>
    <row r="922" spans="27:43" x14ac:dyDescent="0.2">
      <c r="AA922" s="49">
        <v>917</v>
      </c>
      <c r="AC922" s="49"/>
      <c r="AD922" t="str">
        <f>IF(AC922&lt;&gt;"",VLOOKUP(AC922,$P$5:W$120,8,0),"")</f>
        <v/>
      </c>
      <c r="AF922" s="49" t="str">
        <f t="shared" si="147"/>
        <v/>
      </c>
      <c r="AG922" t="str">
        <f t="shared" si="145"/>
        <v/>
      </c>
      <c r="AH922" s="85"/>
      <c r="AI922" s="49" t="str">
        <f t="shared" si="148"/>
        <v/>
      </c>
      <c r="AJ922" t="str">
        <f t="shared" si="146"/>
        <v/>
      </c>
      <c r="AK922" s="97">
        <f t="shared" si="143"/>
        <v>0</v>
      </c>
      <c r="AM922" s="98">
        <f t="shared" si="144"/>
        <v>4703451</v>
      </c>
      <c r="AO922" s="100" t="str">
        <f t="shared" si="149"/>
        <v/>
      </c>
      <c r="AP922" s="100" t="str">
        <f>IF(AO922=1,COUNTIF($AO$6:AO922,"=1"),"")</f>
        <v/>
      </c>
      <c r="AQ922" s="101" t="str">
        <f t="shared" si="150"/>
        <v/>
      </c>
    </row>
    <row r="923" spans="27:43" x14ac:dyDescent="0.2">
      <c r="AA923" s="49">
        <v>918</v>
      </c>
      <c r="AC923" s="49"/>
      <c r="AD923" t="str">
        <f>IF(AC923&lt;&gt;"",VLOOKUP(AC923,$P$5:W$120,8,0),"")</f>
        <v/>
      </c>
      <c r="AF923" s="49" t="str">
        <f t="shared" si="147"/>
        <v/>
      </c>
      <c r="AG923" t="str">
        <f t="shared" si="145"/>
        <v/>
      </c>
      <c r="AH923" s="85"/>
      <c r="AI923" s="49" t="str">
        <f t="shared" si="148"/>
        <v/>
      </c>
      <c r="AJ923" t="str">
        <f t="shared" si="146"/>
        <v/>
      </c>
      <c r="AK923" s="97">
        <f t="shared" ref="AK923:AK986" si="151">AH923</f>
        <v>0</v>
      </c>
      <c r="AM923" s="98">
        <f t="shared" si="144"/>
        <v>4703451</v>
      </c>
      <c r="AO923" s="100" t="str">
        <f t="shared" si="149"/>
        <v/>
      </c>
      <c r="AP923" s="100" t="str">
        <f>IF(AO923=1,COUNTIF($AO$6:AO923,"=1"),"")</f>
        <v/>
      </c>
      <c r="AQ923" s="101" t="str">
        <f t="shared" si="150"/>
        <v/>
      </c>
    </row>
    <row r="924" spans="27:43" x14ac:dyDescent="0.2">
      <c r="AA924" s="49">
        <v>919</v>
      </c>
      <c r="AC924" s="49"/>
      <c r="AD924" t="str">
        <f>IF(AC924&lt;&gt;"",VLOOKUP(AC924,$P$5:W$120,8,0),"")</f>
        <v/>
      </c>
      <c r="AF924" s="49" t="str">
        <f t="shared" si="147"/>
        <v/>
      </c>
      <c r="AG924" t="str">
        <f t="shared" si="145"/>
        <v/>
      </c>
      <c r="AH924" s="85"/>
      <c r="AI924" s="49" t="str">
        <f t="shared" si="148"/>
        <v/>
      </c>
      <c r="AJ924" t="str">
        <f t="shared" si="146"/>
        <v/>
      </c>
      <c r="AK924" s="97">
        <f t="shared" si="151"/>
        <v>0</v>
      </c>
      <c r="AM924" s="98">
        <f t="shared" si="144"/>
        <v>4703451</v>
      </c>
      <c r="AO924" s="100" t="str">
        <f t="shared" si="149"/>
        <v/>
      </c>
      <c r="AP924" s="100" t="str">
        <f>IF(AO924=1,COUNTIF($AO$6:AO924,"=1"),"")</f>
        <v/>
      </c>
      <c r="AQ924" s="101" t="str">
        <f t="shared" si="150"/>
        <v/>
      </c>
    </row>
    <row r="925" spans="27:43" x14ac:dyDescent="0.2">
      <c r="AA925" s="49">
        <v>920</v>
      </c>
      <c r="AC925" s="49"/>
      <c r="AD925" t="str">
        <f>IF(AC925&lt;&gt;"",VLOOKUP(AC925,$P$5:W$120,8,0),"")</f>
        <v/>
      </c>
      <c r="AF925" s="49" t="str">
        <f t="shared" si="147"/>
        <v/>
      </c>
      <c r="AG925" t="str">
        <f t="shared" si="145"/>
        <v/>
      </c>
      <c r="AH925" s="85"/>
      <c r="AI925" s="49" t="str">
        <f t="shared" si="148"/>
        <v/>
      </c>
      <c r="AJ925" t="str">
        <f t="shared" si="146"/>
        <v/>
      </c>
      <c r="AK925" s="97">
        <f t="shared" si="151"/>
        <v>0</v>
      </c>
      <c r="AM925" s="98">
        <f t="shared" si="144"/>
        <v>4703451</v>
      </c>
      <c r="AO925" s="100" t="str">
        <f t="shared" si="149"/>
        <v/>
      </c>
      <c r="AP925" s="100" t="str">
        <f>IF(AO925=1,COUNTIF($AO$6:AO925,"=1"),"")</f>
        <v/>
      </c>
      <c r="AQ925" s="101" t="str">
        <f t="shared" si="150"/>
        <v/>
      </c>
    </row>
    <row r="926" spans="27:43" x14ac:dyDescent="0.2">
      <c r="AA926" s="49">
        <v>921</v>
      </c>
      <c r="AC926" s="49"/>
      <c r="AD926" t="str">
        <f>IF(AC926&lt;&gt;"",VLOOKUP(AC926,$P$5:W$120,8,0),"")</f>
        <v/>
      </c>
      <c r="AF926" s="49" t="str">
        <f t="shared" si="147"/>
        <v/>
      </c>
      <c r="AG926" t="str">
        <f t="shared" si="145"/>
        <v/>
      </c>
      <c r="AH926" s="85"/>
      <c r="AI926" s="49" t="str">
        <f t="shared" si="148"/>
        <v/>
      </c>
      <c r="AJ926" t="str">
        <f t="shared" si="146"/>
        <v/>
      </c>
      <c r="AK926" s="97">
        <f t="shared" si="151"/>
        <v>0</v>
      </c>
      <c r="AM926" s="98">
        <f t="shared" si="144"/>
        <v>4703451</v>
      </c>
      <c r="AO926" s="100" t="str">
        <f t="shared" si="149"/>
        <v/>
      </c>
      <c r="AP926" s="100" t="str">
        <f>IF(AO926=1,COUNTIF($AO$6:AO926,"=1"),"")</f>
        <v/>
      </c>
      <c r="AQ926" s="101" t="str">
        <f t="shared" si="150"/>
        <v/>
      </c>
    </row>
    <row r="927" spans="27:43" x14ac:dyDescent="0.2">
      <c r="AA927" s="49">
        <v>922</v>
      </c>
      <c r="AC927" s="49"/>
      <c r="AD927" t="str">
        <f>IF(AC927&lt;&gt;"",VLOOKUP(AC927,$P$5:W$120,8,0),"")</f>
        <v/>
      </c>
      <c r="AF927" s="49" t="str">
        <f t="shared" si="147"/>
        <v/>
      </c>
      <c r="AG927" t="str">
        <f t="shared" si="145"/>
        <v/>
      </c>
      <c r="AH927" s="85"/>
      <c r="AI927" s="49" t="str">
        <f t="shared" si="148"/>
        <v/>
      </c>
      <c r="AJ927" t="str">
        <f t="shared" si="146"/>
        <v/>
      </c>
      <c r="AK927" s="97">
        <f t="shared" si="151"/>
        <v>0</v>
      </c>
      <c r="AM927" s="98">
        <f t="shared" si="144"/>
        <v>4703451</v>
      </c>
      <c r="AO927" s="100" t="str">
        <f t="shared" si="149"/>
        <v/>
      </c>
      <c r="AP927" s="100" t="str">
        <f>IF(AO927=1,COUNTIF($AO$6:AO927,"=1"),"")</f>
        <v/>
      </c>
      <c r="AQ927" s="101" t="str">
        <f t="shared" si="150"/>
        <v/>
      </c>
    </row>
    <row r="928" spans="27:43" x14ac:dyDescent="0.2">
      <c r="AA928" s="49">
        <v>923</v>
      </c>
      <c r="AC928" s="49"/>
      <c r="AD928" t="str">
        <f>IF(AC928&lt;&gt;"",VLOOKUP(AC928,$P$5:W$120,8,0),"")</f>
        <v/>
      </c>
      <c r="AF928" s="49" t="str">
        <f t="shared" si="147"/>
        <v/>
      </c>
      <c r="AG928" t="str">
        <f t="shared" si="145"/>
        <v/>
      </c>
      <c r="AH928" s="85"/>
      <c r="AI928" s="49" t="str">
        <f t="shared" si="148"/>
        <v/>
      </c>
      <c r="AJ928" t="str">
        <f t="shared" si="146"/>
        <v/>
      </c>
      <c r="AK928" s="97">
        <f t="shared" si="151"/>
        <v>0</v>
      </c>
      <c r="AM928" s="98">
        <f t="shared" si="144"/>
        <v>4703451</v>
      </c>
      <c r="AO928" s="100" t="str">
        <f t="shared" si="149"/>
        <v/>
      </c>
      <c r="AP928" s="100" t="str">
        <f>IF(AO928=1,COUNTIF($AO$6:AO928,"=1"),"")</f>
        <v/>
      </c>
      <c r="AQ928" s="101" t="str">
        <f t="shared" si="150"/>
        <v/>
      </c>
    </row>
    <row r="929" spans="27:43" x14ac:dyDescent="0.2">
      <c r="AA929" s="49">
        <v>924</v>
      </c>
      <c r="AC929" s="49"/>
      <c r="AD929" t="str">
        <f>IF(AC929&lt;&gt;"",VLOOKUP(AC929,$P$5:W$120,8,0),"")</f>
        <v/>
      </c>
      <c r="AF929" s="49" t="str">
        <f t="shared" si="147"/>
        <v/>
      </c>
      <c r="AG929" t="str">
        <f t="shared" si="145"/>
        <v/>
      </c>
      <c r="AH929" s="85"/>
      <c r="AI929" s="49" t="str">
        <f t="shared" si="148"/>
        <v/>
      </c>
      <c r="AJ929" t="str">
        <f t="shared" si="146"/>
        <v/>
      </c>
      <c r="AK929" s="97">
        <f t="shared" si="151"/>
        <v>0</v>
      </c>
      <c r="AM929" s="98">
        <f t="shared" si="144"/>
        <v>4703451</v>
      </c>
      <c r="AO929" s="100" t="str">
        <f t="shared" si="149"/>
        <v/>
      </c>
      <c r="AP929" s="100" t="str">
        <f>IF(AO929=1,COUNTIF($AO$6:AO929,"=1"),"")</f>
        <v/>
      </c>
      <c r="AQ929" s="101" t="str">
        <f t="shared" si="150"/>
        <v/>
      </c>
    </row>
    <row r="930" spans="27:43" x14ac:dyDescent="0.2">
      <c r="AA930" s="49">
        <v>925</v>
      </c>
      <c r="AC930" s="49"/>
      <c r="AD930" t="str">
        <f>IF(AC930&lt;&gt;"",VLOOKUP(AC930,$P$5:W$120,8,0),"")</f>
        <v/>
      </c>
      <c r="AF930" s="49" t="str">
        <f t="shared" si="147"/>
        <v/>
      </c>
      <c r="AG930" t="str">
        <f t="shared" si="145"/>
        <v/>
      </c>
      <c r="AH930" s="85"/>
      <c r="AI930" s="49" t="str">
        <f t="shared" si="148"/>
        <v/>
      </c>
      <c r="AJ930" t="str">
        <f t="shared" si="146"/>
        <v/>
      </c>
      <c r="AK930" s="97">
        <f t="shared" si="151"/>
        <v>0</v>
      </c>
      <c r="AM930" s="98">
        <f t="shared" si="144"/>
        <v>4703451</v>
      </c>
      <c r="AO930" s="100" t="str">
        <f t="shared" si="149"/>
        <v/>
      </c>
      <c r="AP930" s="100" t="str">
        <f>IF(AO930=1,COUNTIF($AO$6:AO930,"=1"),"")</f>
        <v/>
      </c>
      <c r="AQ930" s="101" t="str">
        <f t="shared" si="150"/>
        <v/>
      </c>
    </row>
    <row r="931" spans="27:43" x14ac:dyDescent="0.2">
      <c r="AA931" s="49">
        <v>926</v>
      </c>
      <c r="AC931" s="49"/>
      <c r="AD931" t="str">
        <f>IF(AC931&lt;&gt;"",VLOOKUP(AC931,$P$5:W$120,8,0),"")</f>
        <v/>
      </c>
      <c r="AF931" s="49" t="str">
        <f t="shared" si="147"/>
        <v/>
      </c>
      <c r="AG931" t="str">
        <f t="shared" si="145"/>
        <v/>
      </c>
      <c r="AH931" s="85"/>
      <c r="AI931" s="49" t="str">
        <f t="shared" si="148"/>
        <v/>
      </c>
      <c r="AJ931" t="str">
        <f t="shared" si="146"/>
        <v/>
      </c>
      <c r="AK931" s="97">
        <f t="shared" si="151"/>
        <v>0</v>
      </c>
      <c r="AM931" s="98">
        <f t="shared" si="144"/>
        <v>4703451</v>
      </c>
      <c r="AO931" s="100" t="str">
        <f t="shared" si="149"/>
        <v/>
      </c>
      <c r="AP931" s="100" t="str">
        <f>IF(AO931=1,COUNTIF($AO$6:AO931,"=1"),"")</f>
        <v/>
      </c>
      <c r="AQ931" s="101" t="str">
        <f t="shared" si="150"/>
        <v/>
      </c>
    </row>
    <row r="932" spans="27:43" x14ac:dyDescent="0.2">
      <c r="AA932" s="49">
        <v>927</v>
      </c>
      <c r="AC932" s="49"/>
      <c r="AD932" t="str">
        <f>IF(AC932&lt;&gt;"",VLOOKUP(AC932,$P$5:W$120,8,0),"")</f>
        <v/>
      </c>
      <c r="AF932" s="49" t="str">
        <f t="shared" si="147"/>
        <v/>
      </c>
      <c r="AG932" t="str">
        <f t="shared" si="145"/>
        <v/>
      </c>
      <c r="AH932" s="85"/>
      <c r="AI932" s="49" t="str">
        <f t="shared" si="148"/>
        <v/>
      </c>
      <c r="AJ932" t="str">
        <f t="shared" si="146"/>
        <v/>
      </c>
      <c r="AK932" s="97">
        <f t="shared" si="151"/>
        <v>0</v>
      </c>
      <c r="AM932" s="98">
        <f t="shared" si="144"/>
        <v>4703451</v>
      </c>
      <c r="AO932" s="100" t="str">
        <f t="shared" si="149"/>
        <v/>
      </c>
      <c r="AP932" s="100" t="str">
        <f>IF(AO932=1,COUNTIF($AO$6:AO932,"=1"),"")</f>
        <v/>
      </c>
      <c r="AQ932" s="101" t="str">
        <f t="shared" si="150"/>
        <v/>
      </c>
    </row>
    <row r="933" spans="27:43" x14ac:dyDescent="0.2">
      <c r="AA933" s="49">
        <v>928</v>
      </c>
      <c r="AC933" s="49"/>
      <c r="AD933" t="str">
        <f>IF(AC933&lt;&gt;"",VLOOKUP(AC933,$P$5:W$120,8,0),"")</f>
        <v/>
      </c>
      <c r="AF933" s="49" t="str">
        <f t="shared" si="147"/>
        <v/>
      </c>
      <c r="AG933" t="str">
        <f t="shared" si="145"/>
        <v/>
      </c>
      <c r="AH933" s="85"/>
      <c r="AI933" s="49" t="str">
        <f t="shared" si="148"/>
        <v/>
      </c>
      <c r="AJ933" t="str">
        <f t="shared" si="146"/>
        <v/>
      </c>
      <c r="AK933" s="97">
        <f t="shared" si="151"/>
        <v>0</v>
      </c>
      <c r="AM933" s="98">
        <f t="shared" si="144"/>
        <v>4703451</v>
      </c>
      <c r="AO933" s="100" t="str">
        <f t="shared" si="149"/>
        <v/>
      </c>
      <c r="AP933" s="100" t="str">
        <f>IF(AO933=1,COUNTIF($AO$6:AO933,"=1"),"")</f>
        <v/>
      </c>
      <c r="AQ933" s="101" t="str">
        <f t="shared" si="150"/>
        <v/>
      </c>
    </row>
    <row r="934" spans="27:43" x14ac:dyDescent="0.2">
      <c r="AA934" s="49">
        <v>929</v>
      </c>
      <c r="AC934" s="49"/>
      <c r="AD934" t="str">
        <f>IF(AC934&lt;&gt;"",VLOOKUP(AC934,$P$5:W$120,8,0),"")</f>
        <v/>
      </c>
      <c r="AF934" s="49" t="str">
        <f t="shared" si="147"/>
        <v/>
      </c>
      <c r="AG934" t="str">
        <f t="shared" si="145"/>
        <v/>
      </c>
      <c r="AH934" s="85"/>
      <c r="AI934" s="49" t="str">
        <f t="shared" si="148"/>
        <v/>
      </c>
      <c r="AJ934" t="str">
        <f t="shared" si="146"/>
        <v/>
      </c>
      <c r="AK934" s="97">
        <f t="shared" si="151"/>
        <v>0</v>
      </c>
      <c r="AM934" s="98">
        <f t="shared" si="144"/>
        <v>4703451</v>
      </c>
      <c r="AO934" s="100" t="str">
        <f t="shared" si="149"/>
        <v/>
      </c>
      <c r="AP934" s="100" t="str">
        <f>IF(AO934=1,COUNTIF($AO$6:AO934,"=1"),"")</f>
        <v/>
      </c>
      <c r="AQ934" s="101" t="str">
        <f t="shared" si="150"/>
        <v/>
      </c>
    </row>
    <row r="935" spans="27:43" x14ac:dyDescent="0.2">
      <c r="AA935" s="49">
        <v>930</v>
      </c>
      <c r="AC935" s="49"/>
      <c r="AD935" t="str">
        <f>IF(AC935&lt;&gt;"",VLOOKUP(AC935,$P$5:W$120,8,0),"")</f>
        <v/>
      </c>
      <c r="AF935" s="49" t="str">
        <f t="shared" si="147"/>
        <v/>
      </c>
      <c r="AG935" t="str">
        <f t="shared" si="145"/>
        <v/>
      </c>
      <c r="AH935" s="85"/>
      <c r="AI935" s="49" t="str">
        <f t="shared" si="148"/>
        <v/>
      </c>
      <c r="AJ935" t="str">
        <f t="shared" si="146"/>
        <v/>
      </c>
      <c r="AK935" s="97">
        <f t="shared" si="151"/>
        <v>0</v>
      </c>
      <c r="AM935" s="98">
        <f t="shared" si="144"/>
        <v>4703451</v>
      </c>
      <c r="AO935" s="100" t="str">
        <f t="shared" si="149"/>
        <v/>
      </c>
      <c r="AP935" s="100" t="str">
        <f>IF(AO935=1,COUNTIF($AO$6:AO935,"=1"),"")</f>
        <v/>
      </c>
      <c r="AQ935" s="101" t="str">
        <f t="shared" si="150"/>
        <v/>
      </c>
    </row>
    <row r="936" spans="27:43" x14ac:dyDescent="0.2">
      <c r="AA936" s="49">
        <v>931</v>
      </c>
      <c r="AC936" s="49"/>
      <c r="AD936" t="str">
        <f>IF(AC936&lt;&gt;"",VLOOKUP(AC936,$P$5:W$120,8,0),"")</f>
        <v/>
      </c>
      <c r="AF936" s="49" t="str">
        <f t="shared" si="147"/>
        <v/>
      </c>
      <c r="AG936" t="str">
        <f t="shared" si="145"/>
        <v/>
      </c>
      <c r="AH936" s="85"/>
      <c r="AI936" s="49" t="str">
        <f t="shared" si="148"/>
        <v/>
      </c>
      <c r="AJ936" t="str">
        <f t="shared" si="146"/>
        <v/>
      </c>
      <c r="AK936" s="97">
        <f t="shared" si="151"/>
        <v>0</v>
      </c>
      <c r="AM936" s="98">
        <f t="shared" si="144"/>
        <v>4703451</v>
      </c>
      <c r="AO936" s="100" t="str">
        <f t="shared" si="149"/>
        <v/>
      </c>
      <c r="AP936" s="100" t="str">
        <f>IF(AO936=1,COUNTIF($AO$6:AO936,"=1"),"")</f>
        <v/>
      </c>
      <c r="AQ936" s="101" t="str">
        <f t="shared" si="150"/>
        <v/>
      </c>
    </row>
    <row r="937" spans="27:43" x14ac:dyDescent="0.2">
      <c r="AA937" s="49">
        <v>932</v>
      </c>
      <c r="AC937" s="49"/>
      <c r="AD937" t="str">
        <f>IF(AC937&lt;&gt;"",VLOOKUP(AC937,$P$5:W$120,8,0),"")</f>
        <v/>
      </c>
      <c r="AF937" s="49" t="str">
        <f t="shared" si="147"/>
        <v/>
      </c>
      <c r="AG937" t="str">
        <f t="shared" si="145"/>
        <v/>
      </c>
      <c r="AH937" s="85"/>
      <c r="AI937" s="49" t="str">
        <f t="shared" si="148"/>
        <v/>
      </c>
      <c r="AJ937" t="str">
        <f t="shared" si="146"/>
        <v/>
      </c>
      <c r="AK937" s="97">
        <f t="shared" si="151"/>
        <v>0</v>
      </c>
      <c r="AM937" s="98">
        <f t="shared" si="144"/>
        <v>4703451</v>
      </c>
      <c r="AO937" s="100" t="str">
        <f t="shared" si="149"/>
        <v/>
      </c>
      <c r="AP937" s="100" t="str">
        <f>IF(AO937=1,COUNTIF($AO$6:AO937,"=1"),"")</f>
        <v/>
      </c>
      <c r="AQ937" s="101" t="str">
        <f t="shared" si="150"/>
        <v/>
      </c>
    </row>
    <row r="938" spans="27:43" x14ac:dyDescent="0.2">
      <c r="AA938" s="49">
        <v>933</v>
      </c>
      <c r="AC938" s="49"/>
      <c r="AD938" t="str">
        <f>IF(AC938&lt;&gt;"",VLOOKUP(AC938,$P$5:W$120,8,0),"")</f>
        <v/>
      </c>
      <c r="AF938" s="49" t="str">
        <f t="shared" si="147"/>
        <v/>
      </c>
      <c r="AG938" t="str">
        <f t="shared" si="145"/>
        <v/>
      </c>
      <c r="AH938" s="85"/>
      <c r="AI938" s="49" t="str">
        <f t="shared" si="148"/>
        <v/>
      </c>
      <c r="AJ938" t="str">
        <f t="shared" si="146"/>
        <v/>
      </c>
      <c r="AK938" s="97">
        <f t="shared" si="151"/>
        <v>0</v>
      </c>
      <c r="AM938" s="98">
        <f t="shared" si="144"/>
        <v>4703451</v>
      </c>
      <c r="AO938" s="100" t="str">
        <f t="shared" si="149"/>
        <v/>
      </c>
      <c r="AP938" s="100" t="str">
        <f>IF(AO938=1,COUNTIF($AO$6:AO938,"=1"),"")</f>
        <v/>
      </c>
      <c r="AQ938" s="101" t="str">
        <f t="shared" si="150"/>
        <v/>
      </c>
    </row>
    <row r="939" spans="27:43" x14ac:dyDescent="0.2">
      <c r="AA939" s="49">
        <v>934</v>
      </c>
      <c r="AC939" s="49"/>
      <c r="AD939" t="str">
        <f>IF(AC939&lt;&gt;"",VLOOKUP(AC939,$P$5:W$120,8,0),"")</f>
        <v/>
      </c>
      <c r="AF939" s="49" t="str">
        <f t="shared" si="147"/>
        <v/>
      </c>
      <c r="AG939" t="str">
        <f t="shared" si="145"/>
        <v/>
      </c>
      <c r="AH939" s="85"/>
      <c r="AI939" s="49" t="str">
        <f t="shared" si="148"/>
        <v/>
      </c>
      <c r="AJ939" t="str">
        <f t="shared" si="146"/>
        <v/>
      </c>
      <c r="AK939" s="97">
        <f t="shared" si="151"/>
        <v>0</v>
      </c>
      <c r="AM939" s="98">
        <f t="shared" si="144"/>
        <v>4703451</v>
      </c>
      <c r="AO939" s="100" t="str">
        <f t="shared" si="149"/>
        <v/>
      </c>
      <c r="AP939" s="100" t="str">
        <f>IF(AO939=1,COUNTIF($AO$6:AO939,"=1"),"")</f>
        <v/>
      </c>
      <c r="AQ939" s="101" t="str">
        <f t="shared" si="150"/>
        <v/>
      </c>
    </row>
    <row r="940" spans="27:43" x14ac:dyDescent="0.2">
      <c r="AA940" s="49">
        <v>935</v>
      </c>
      <c r="AC940" s="49"/>
      <c r="AD940" t="str">
        <f>IF(AC940&lt;&gt;"",VLOOKUP(AC940,$P$5:W$120,8,0),"")</f>
        <v/>
      </c>
      <c r="AF940" s="49" t="str">
        <f t="shared" si="147"/>
        <v/>
      </c>
      <c r="AG940" t="str">
        <f t="shared" si="145"/>
        <v/>
      </c>
      <c r="AH940" s="85"/>
      <c r="AI940" s="49" t="str">
        <f t="shared" si="148"/>
        <v/>
      </c>
      <c r="AJ940" t="str">
        <f t="shared" si="146"/>
        <v/>
      </c>
      <c r="AK940" s="97">
        <f t="shared" si="151"/>
        <v>0</v>
      </c>
      <c r="AM940" s="98">
        <f t="shared" si="144"/>
        <v>4703451</v>
      </c>
      <c r="AO940" s="100" t="str">
        <f t="shared" si="149"/>
        <v/>
      </c>
      <c r="AP940" s="100" t="str">
        <f>IF(AO940=1,COUNTIF($AO$6:AO940,"=1"),"")</f>
        <v/>
      </c>
      <c r="AQ940" s="101" t="str">
        <f t="shared" si="150"/>
        <v/>
      </c>
    </row>
    <row r="941" spans="27:43" x14ac:dyDescent="0.2">
      <c r="AA941" s="49">
        <v>936</v>
      </c>
      <c r="AC941" s="49"/>
      <c r="AD941" t="str">
        <f>IF(AC941&lt;&gt;"",VLOOKUP(AC941,$P$5:W$120,8,0),"")</f>
        <v/>
      </c>
      <c r="AF941" s="49" t="str">
        <f t="shared" si="147"/>
        <v/>
      </c>
      <c r="AG941" t="str">
        <f t="shared" si="145"/>
        <v/>
      </c>
      <c r="AH941" s="85"/>
      <c r="AI941" s="49" t="str">
        <f t="shared" si="148"/>
        <v/>
      </c>
      <c r="AJ941" t="str">
        <f t="shared" si="146"/>
        <v/>
      </c>
      <c r="AK941" s="97">
        <f t="shared" si="151"/>
        <v>0</v>
      </c>
      <c r="AM941" s="98">
        <f t="shared" si="144"/>
        <v>4703451</v>
      </c>
      <c r="AO941" s="100" t="str">
        <f t="shared" si="149"/>
        <v/>
      </c>
      <c r="AP941" s="100" t="str">
        <f>IF(AO941=1,COUNTIF($AO$6:AO941,"=1"),"")</f>
        <v/>
      </c>
      <c r="AQ941" s="101" t="str">
        <f t="shared" si="150"/>
        <v/>
      </c>
    </row>
    <row r="942" spans="27:43" x14ac:dyDescent="0.2">
      <c r="AA942" s="49">
        <v>937</v>
      </c>
      <c r="AC942" s="49"/>
      <c r="AD942" t="str">
        <f>IF(AC942&lt;&gt;"",VLOOKUP(AC942,$P$5:W$120,8,0),"")</f>
        <v/>
      </c>
      <c r="AF942" s="49" t="str">
        <f t="shared" si="147"/>
        <v/>
      </c>
      <c r="AG942" t="str">
        <f t="shared" si="145"/>
        <v/>
      </c>
      <c r="AH942" s="85"/>
      <c r="AI942" s="49" t="str">
        <f t="shared" si="148"/>
        <v/>
      </c>
      <c r="AJ942" t="str">
        <f t="shared" si="146"/>
        <v/>
      </c>
      <c r="AK942" s="97">
        <f t="shared" si="151"/>
        <v>0</v>
      </c>
      <c r="AM942" s="98">
        <f t="shared" si="144"/>
        <v>4703451</v>
      </c>
      <c r="AO942" s="100" t="str">
        <f t="shared" si="149"/>
        <v/>
      </c>
      <c r="AP942" s="100" t="str">
        <f>IF(AO942=1,COUNTIF($AO$6:AO942,"=1"),"")</f>
        <v/>
      </c>
      <c r="AQ942" s="101" t="str">
        <f t="shared" si="150"/>
        <v/>
      </c>
    </row>
    <row r="943" spans="27:43" x14ac:dyDescent="0.2">
      <c r="AA943" s="49">
        <v>938</v>
      </c>
      <c r="AC943" s="49"/>
      <c r="AD943" t="str">
        <f>IF(AC943&lt;&gt;"",VLOOKUP(AC943,$P$5:W$120,8,0),"")</f>
        <v/>
      </c>
      <c r="AF943" s="49" t="str">
        <f t="shared" si="147"/>
        <v/>
      </c>
      <c r="AG943" t="str">
        <f t="shared" si="145"/>
        <v/>
      </c>
      <c r="AH943" s="85"/>
      <c r="AI943" s="49" t="str">
        <f t="shared" si="148"/>
        <v/>
      </c>
      <c r="AJ943" t="str">
        <f t="shared" si="146"/>
        <v/>
      </c>
      <c r="AK943" s="97">
        <f t="shared" si="151"/>
        <v>0</v>
      </c>
      <c r="AM943" s="98">
        <f t="shared" si="144"/>
        <v>4703451</v>
      </c>
      <c r="AO943" s="100" t="str">
        <f t="shared" si="149"/>
        <v/>
      </c>
      <c r="AP943" s="100" t="str">
        <f>IF(AO943=1,COUNTIF($AO$6:AO943,"=1"),"")</f>
        <v/>
      </c>
      <c r="AQ943" s="101" t="str">
        <f t="shared" si="150"/>
        <v/>
      </c>
    </row>
    <row r="944" spans="27:43" x14ac:dyDescent="0.2">
      <c r="AA944" s="49">
        <v>939</v>
      </c>
      <c r="AC944" s="49"/>
      <c r="AD944" t="str">
        <f>IF(AC944&lt;&gt;"",VLOOKUP(AC944,$P$5:W$120,8,0),"")</f>
        <v/>
      </c>
      <c r="AF944" s="49" t="str">
        <f t="shared" si="147"/>
        <v/>
      </c>
      <c r="AG944" t="str">
        <f t="shared" si="145"/>
        <v/>
      </c>
      <c r="AH944" s="85"/>
      <c r="AI944" s="49" t="str">
        <f t="shared" si="148"/>
        <v/>
      </c>
      <c r="AJ944" t="str">
        <f t="shared" si="146"/>
        <v/>
      </c>
      <c r="AK944" s="97">
        <f t="shared" si="151"/>
        <v>0</v>
      </c>
      <c r="AM944" s="98">
        <f t="shared" si="144"/>
        <v>4703451</v>
      </c>
      <c r="AO944" s="100" t="str">
        <f t="shared" si="149"/>
        <v/>
      </c>
      <c r="AP944" s="100" t="str">
        <f>IF(AO944=1,COUNTIF($AO$6:AO944,"=1"),"")</f>
        <v/>
      </c>
      <c r="AQ944" s="101" t="str">
        <f t="shared" si="150"/>
        <v/>
      </c>
    </row>
    <row r="945" spans="27:43" x14ac:dyDescent="0.2">
      <c r="AA945" s="49">
        <v>940</v>
      </c>
      <c r="AC945" s="49"/>
      <c r="AD945" t="str">
        <f>IF(AC945&lt;&gt;"",VLOOKUP(AC945,$P$5:W$120,8,0),"")</f>
        <v/>
      </c>
      <c r="AF945" s="49" t="str">
        <f t="shared" si="147"/>
        <v/>
      </c>
      <c r="AG945" t="str">
        <f t="shared" si="145"/>
        <v/>
      </c>
      <c r="AH945" s="85"/>
      <c r="AI945" s="49" t="str">
        <f t="shared" si="148"/>
        <v/>
      </c>
      <c r="AJ945" t="str">
        <f t="shared" si="146"/>
        <v/>
      </c>
      <c r="AK945" s="97">
        <f t="shared" si="151"/>
        <v>0</v>
      </c>
      <c r="AM945" s="98">
        <f t="shared" si="144"/>
        <v>4703451</v>
      </c>
      <c r="AO945" s="100" t="str">
        <f t="shared" si="149"/>
        <v/>
      </c>
      <c r="AP945" s="100" t="str">
        <f>IF(AO945=1,COUNTIF($AO$6:AO945,"=1"),"")</f>
        <v/>
      </c>
      <c r="AQ945" s="101" t="str">
        <f t="shared" si="150"/>
        <v/>
      </c>
    </row>
    <row r="946" spans="27:43" x14ac:dyDescent="0.2">
      <c r="AA946" s="49">
        <v>941</v>
      </c>
      <c r="AC946" s="49"/>
      <c r="AD946" t="str">
        <f>IF(AC946&lt;&gt;"",VLOOKUP(AC946,$P$5:W$120,8,0),"")</f>
        <v/>
      </c>
      <c r="AF946" s="49" t="str">
        <f t="shared" si="147"/>
        <v/>
      </c>
      <c r="AG946" t="str">
        <f t="shared" si="145"/>
        <v/>
      </c>
      <c r="AH946" s="85"/>
      <c r="AI946" s="49" t="str">
        <f t="shared" si="148"/>
        <v/>
      </c>
      <c r="AJ946" t="str">
        <f t="shared" si="146"/>
        <v/>
      </c>
      <c r="AK946" s="97">
        <f t="shared" si="151"/>
        <v>0</v>
      </c>
      <c r="AM946" s="98">
        <f t="shared" si="144"/>
        <v>4703451</v>
      </c>
      <c r="AO946" s="100" t="str">
        <f t="shared" si="149"/>
        <v/>
      </c>
      <c r="AP946" s="100" t="str">
        <f>IF(AO946=1,COUNTIF($AO$6:AO946,"=1"),"")</f>
        <v/>
      </c>
      <c r="AQ946" s="101" t="str">
        <f t="shared" si="150"/>
        <v/>
      </c>
    </row>
    <row r="947" spans="27:43" x14ac:dyDescent="0.2">
      <c r="AA947" s="49">
        <v>942</v>
      </c>
      <c r="AC947" s="49"/>
      <c r="AD947" t="str">
        <f>IF(AC947&lt;&gt;"",VLOOKUP(AC947,$P$5:W$120,8,0),"")</f>
        <v/>
      </c>
      <c r="AF947" s="49" t="str">
        <f t="shared" si="147"/>
        <v/>
      </c>
      <c r="AG947" t="str">
        <f t="shared" si="145"/>
        <v/>
      </c>
      <c r="AH947" s="85"/>
      <c r="AI947" s="49" t="str">
        <f t="shared" si="148"/>
        <v/>
      </c>
      <c r="AJ947" t="str">
        <f t="shared" si="146"/>
        <v/>
      </c>
      <c r="AK947" s="97">
        <f t="shared" si="151"/>
        <v>0</v>
      </c>
      <c r="AM947" s="98">
        <f t="shared" ref="AM947:AM1000" si="152">IF(AG947=$AM$3,IF($AM$4="借方残",AH947+AM596,AM596-AH947),IF(AJ947=$AM$3,IF($AM$4="借方残",AM596-AK947,AK947+AM596),AM596))</f>
        <v>4703451</v>
      </c>
      <c r="AO947" s="100" t="str">
        <f t="shared" si="149"/>
        <v/>
      </c>
      <c r="AP947" s="100" t="str">
        <f>IF(AO947=1,COUNTIF($AO$6:AO947,"=1"),"")</f>
        <v/>
      </c>
      <c r="AQ947" s="101" t="str">
        <f t="shared" si="150"/>
        <v/>
      </c>
    </row>
    <row r="948" spans="27:43" x14ac:dyDescent="0.2">
      <c r="AA948" s="49">
        <v>943</v>
      </c>
      <c r="AC948" s="49"/>
      <c r="AD948" t="str">
        <f>IF(AC948&lt;&gt;"",VLOOKUP(AC948,$P$5:W$120,8,0),"")</f>
        <v/>
      </c>
      <c r="AF948" s="49" t="str">
        <f t="shared" si="147"/>
        <v/>
      </c>
      <c r="AG948" t="str">
        <f t="shared" si="145"/>
        <v/>
      </c>
      <c r="AH948" s="85"/>
      <c r="AI948" s="49" t="str">
        <f t="shared" si="148"/>
        <v/>
      </c>
      <c r="AJ948" t="str">
        <f t="shared" si="146"/>
        <v/>
      </c>
      <c r="AK948" s="97">
        <f t="shared" si="151"/>
        <v>0</v>
      </c>
      <c r="AM948" s="98">
        <f t="shared" si="152"/>
        <v>4703451</v>
      </c>
      <c r="AO948" s="100" t="str">
        <f t="shared" si="149"/>
        <v/>
      </c>
      <c r="AP948" s="100" t="str">
        <f>IF(AO948=1,COUNTIF($AO$6:AO948,"=1"),"")</f>
        <v/>
      </c>
      <c r="AQ948" s="101" t="str">
        <f t="shared" si="150"/>
        <v/>
      </c>
    </row>
    <row r="949" spans="27:43" x14ac:dyDescent="0.2">
      <c r="AA949" s="49">
        <v>944</v>
      </c>
      <c r="AC949" s="49"/>
      <c r="AD949" t="str">
        <f>IF(AC949&lt;&gt;"",VLOOKUP(AC949,$P$5:W$120,8,0),"")</f>
        <v/>
      </c>
      <c r="AF949" s="49" t="str">
        <f t="shared" si="147"/>
        <v/>
      </c>
      <c r="AG949" t="str">
        <f t="shared" si="145"/>
        <v/>
      </c>
      <c r="AH949" s="85"/>
      <c r="AI949" s="49" t="str">
        <f t="shared" si="148"/>
        <v/>
      </c>
      <c r="AJ949" t="str">
        <f t="shared" si="146"/>
        <v/>
      </c>
      <c r="AK949" s="97">
        <f t="shared" si="151"/>
        <v>0</v>
      </c>
      <c r="AM949" s="98">
        <f t="shared" si="152"/>
        <v>4703451</v>
      </c>
      <c r="AO949" s="100" t="str">
        <f t="shared" si="149"/>
        <v/>
      </c>
      <c r="AP949" s="100" t="str">
        <f>IF(AO949=1,COUNTIF($AO$6:AO949,"=1"),"")</f>
        <v/>
      </c>
      <c r="AQ949" s="101" t="str">
        <f t="shared" si="150"/>
        <v/>
      </c>
    </row>
    <row r="950" spans="27:43" x14ac:dyDescent="0.2">
      <c r="AA950" s="49">
        <v>945</v>
      </c>
      <c r="AC950" s="49"/>
      <c r="AD950" t="str">
        <f>IF(AC950&lt;&gt;"",VLOOKUP(AC950,$P$5:W$120,8,0),"")</f>
        <v/>
      </c>
      <c r="AF950" s="49" t="str">
        <f t="shared" si="147"/>
        <v/>
      </c>
      <c r="AG950" t="str">
        <f t="shared" si="145"/>
        <v/>
      </c>
      <c r="AH950" s="85"/>
      <c r="AI950" s="49" t="str">
        <f t="shared" si="148"/>
        <v/>
      </c>
      <c r="AJ950" t="str">
        <f t="shared" si="146"/>
        <v/>
      </c>
      <c r="AK950" s="97">
        <f t="shared" si="151"/>
        <v>0</v>
      </c>
      <c r="AM950" s="98">
        <f t="shared" si="152"/>
        <v>4703451</v>
      </c>
      <c r="AO950" s="100" t="str">
        <f t="shared" si="149"/>
        <v/>
      </c>
      <c r="AP950" s="100" t="str">
        <f>IF(AO950=1,COUNTIF($AO$6:AO950,"=1"),"")</f>
        <v/>
      </c>
      <c r="AQ950" s="101" t="str">
        <f t="shared" si="150"/>
        <v/>
      </c>
    </row>
    <row r="951" spans="27:43" x14ac:dyDescent="0.2">
      <c r="AA951" s="49">
        <v>946</v>
      </c>
      <c r="AC951" s="49"/>
      <c r="AD951" t="str">
        <f>IF(AC951&lt;&gt;"",VLOOKUP(AC951,$P$5:W$120,8,0),"")</f>
        <v/>
      </c>
      <c r="AF951" s="49" t="str">
        <f t="shared" si="147"/>
        <v/>
      </c>
      <c r="AG951" t="str">
        <f t="shared" si="145"/>
        <v/>
      </c>
      <c r="AH951" s="85"/>
      <c r="AI951" s="49" t="str">
        <f t="shared" si="148"/>
        <v/>
      </c>
      <c r="AJ951" t="str">
        <f t="shared" si="146"/>
        <v/>
      </c>
      <c r="AK951" s="97">
        <f t="shared" si="151"/>
        <v>0</v>
      </c>
      <c r="AM951" s="98">
        <f t="shared" si="152"/>
        <v>4703451</v>
      </c>
      <c r="AO951" s="100" t="str">
        <f t="shared" si="149"/>
        <v/>
      </c>
      <c r="AP951" s="100" t="str">
        <f>IF(AO951=1,COUNTIF($AO$6:AO951,"=1"),"")</f>
        <v/>
      </c>
      <c r="AQ951" s="101" t="str">
        <f t="shared" si="150"/>
        <v/>
      </c>
    </row>
    <row r="952" spans="27:43" x14ac:dyDescent="0.2">
      <c r="AA952" s="49">
        <v>947</v>
      </c>
      <c r="AC952" s="49"/>
      <c r="AD952" t="str">
        <f>IF(AC952&lt;&gt;"",VLOOKUP(AC952,$P$5:W$120,8,0),"")</f>
        <v/>
      </c>
      <c r="AF952" s="49" t="str">
        <f t="shared" si="147"/>
        <v/>
      </c>
      <c r="AG952" t="str">
        <f t="shared" si="145"/>
        <v/>
      </c>
      <c r="AH952" s="85"/>
      <c r="AI952" s="49" t="str">
        <f t="shared" si="148"/>
        <v/>
      </c>
      <c r="AJ952" t="str">
        <f t="shared" si="146"/>
        <v/>
      </c>
      <c r="AK952" s="97">
        <f t="shared" si="151"/>
        <v>0</v>
      </c>
      <c r="AM952" s="98">
        <f t="shared" si="152"/>
        <v>4703451</v>
      </c>
      <c r="AO952" s="100" t="str">
        <f t="shared" si="149"/>
        <v/>
      </c>
      <c r="AP952" s="100" t="str">
        <f>IF(AO952=1,COUNTIF($AO$6:AO952,"=1"),"")</f>
        <v/>
      </c>
      <c r="AQ952" s="101" t="str">
        <f t="shared" si="150"/>
        <v/>
      </c>
    </row>
    <row r="953" spans="27:43" x14ac:dyDescent="0.2">
      <c r="AA953" s="49">
        <v>948</v>
      </c>
      <c r="AC953" s="49"/>
      <c r="AD953" t="str">
        <f>IF(AC953&lt;&gt;"",VLOOKUP(AC953,$P$5:W$120,8,0),"")</f>
        <v/>
      </c>
      <c r="AF953" s="49" t="str">
        <f t="shared" si="147"/>
        <v/>
      </c>
      <c r="AG953" t="str">
        <f t="shared" si="145"/>
        <v/>
      </c>
      <c r="AH953" s="85"/>
      <c r="AI953" s="49" t="str">
        <f t="shared" si="148"/>
        <v/>
      </c>
      <c r="AJ953" t="str">
        <f t="shared" si="146"/>
        <v/>
      </c>
      <c r="AK953" s="97">
        <f t="shared" si="151"/>
        <v>0</v>
      </c>
      <c r="AM953" s="98">
        <f t="shared" si="152"/>
        <v>4703451</v>
      </c>
      <c r="AO953" s="100" t="str">
        <f t="shared" si="149"/>
        <v/>
      </c>
      <c r="AP953" s="100" t="str">
        <f>IF(AO953=1,COUNTIF($AO$6:AO953,"=1"),"")</f>
        <v/>
      </c>
      <c r="AQ953" s="101" t="str">
        <f t="shared" si="150"/>
        <v/>
      </c>
    </row>
    <row r="954" spans="27:43" x14ac:dyDescent="0.2">
      <c r="AA954" s="49">
        <v>949</v>
      </c>
      <c r="AC954" s="49"/>
      <c r="AD954" t="str">
        <f>IF(AC954&lt;&gt;"",VLOOKUP(AC954,$P$5:W$120,8,0),"")</f>
        <v/>
      </c>
      <c r="AF954" s="49" t="str">
        <f t="shared" si="147"/>
        <v/>
      </c>
      <c r="AG954" t="str">
        <f t="shared" si="145"/>
        <v/>
      </c>
      <c r="AH954" s="85"/>
      <c r="AI954" s="49" t="str">
        <f t="shared" si="148"/>
        <v/>
      </c>
      <c r="AJ954" t="str">
        <f t="shared" si="146"/>
        <v/>
      </c>
      <c r="AK954" s="97">
        <f t="shared" si="151"/>
        <v>0</v>
      </c>
      <c r="AM954" s="98">
        <f t="shared" si="152"/>
        <v>4703451</v>
      </c>
      <c r="AO954" s="100" t="str">
        <f t="shared" si="149"/>
        <v/>
      </c>
      <c r="AP954" s="100" t="str">
        <f>IF(AO954=1,COUNTIF($AO$6:AO954,"=1"),"")</f>
        <v/>
      </c>
      <c r="AQ954" s="101" t="str">
        <f t="shared" si="150"/>
        <v/>
      </c>
    </row>
    <row r="955" spans="27:43" x14ac:dyDescent="0.2">
      <c r="AA955" s="49">
        <v>950</v>
      </c>
      <c r="AC955" s="49"/>
      <c r="AD955" t="str">
        <f>IF(AC955&lt;&gt;"",VLOOKUP(AC955,$P$5:W$120,8,0),"")</f>
        <v/>
      </c>
      <c r="AF955" s="49" t="str">
        <f t="shared" si="147"/>
        <v/>
      </c>
      <c r="AG955" t="str">
        <f t="shared" si="145"/>
        <v/>
      </c>
      <c r="AH955" s="85"/>
      <c r="AI955" s="49" t="str">
        <f t="shared" si="148"/>
        <v/>
      </c>
      <c r="AJ955" t="str">
        <f t="shared" si="146"/>
        <v/>
      </c>
      <c r="AK955" s="97">
        <f t="shared" si="151"/>
        <v>0</v>
      </c>
      <c r="AM955" s="98">
        <f t="shared" si="152"/>
        <v>4703451</v>
      </c>
      <c r="AO955" s="100" t="str">
        <f t="shared" si="149"/>
        <v/>
      </c>
      <c r="AP955" s="100" t="str">
        <f>IF(AO955=1,COUNTIF($AO$6:AO955,"=1"),"")</f>
        <v/>
      </c>
      <c r="AQ955" s="101" t="str">
        <f t="shared" si="150"/>
        <v/>
      </c>
    </row>
    <row r="956" spans="27:43" x14ac:dyDescent="0.2">
      <c r="AA956" s="49">
        <v>951</v>
      </c>
      <c r="AC956" s="49"/>
      <c r="AD956" t="str">
        <f>IF(AC956&lt;&gt;"",VLOOKUP(AC956,$P$5:W$120,8,0),"")</f>
        <v/>
      </c>
      <c r="AF956" s="49" t="str">
        <f t="shared" si="147"/>
        <v/>
      </c>
      <c r="AG956" t="str">
        <f t="shared" si="145"/>
        <v/>
      </c>
      <c r="AH956" s="85"/>
      <c r="AI956" s="49" t="str">
        <f t="shared" si="148"/>
        <v/>
      </c>
      <c r="AJ956" t="str">
        <f t="shared" si="146"/>
        <v/>
      </c>
      <c r="AK956" s="97">
        <f t="shared" si="151"/>
        <v>0</v>
      </c>
      <c r="AM956" s="98">
        <f t="shared" si="152"/>
        <v>4703451</v>
      </c>
      <c r="AO956" s="100" t="str">
        <f t="shared" si="149"/>
        <v/>
      </c>
      <c r="AP956" s="100" t="str">
        <f>IF(AO956=1,COUNTIF($AO$6:AO956,"=1"),"")</f>
        <v/>
      </c>
      <c r="AQ956" s="101" t="str">
        <f t="shared" si="150"/>
        <v/>
      </c>
    </row>
    <row r="957" spans="27:43" x14ac:dyDescent="0.2">
      <c r="AA957" s="49">
        <v>952</v>
      </c>
      <c r="AC957" s="49"/>
      <c r="AD957" t="str">
        <f>IF(AC957&lt;&gt;"",VLOOKUP(AC957,$P$5:W$120,8,0),"")</f>
        <v/>
      </c>
      <c r="AF957" s="49" t="str">
        <f t="shared" si="147"/>
        <v/>
      </c>
      <c r="AG957" t="str">
        <f t="shared" si="145"/>
        <v/>
      </c>
      <c r="AH957" s="85"/>
      <c r="AI957" s="49" t="str">
        <f t="shared" si="148"/>
        <v/>
      </c>
      <c r="AJ957" t="str">
        <f t="shared" si="146"/>
        <v/>
      </c>
      <c r="AK957" s="97">
        <f t="shared" si="151"/>
        <v>0</v>
      </c>
      <c r="AM957" s="98">
        <f t="shared" si="152"/>
        <v>4703451</v>
      </c>
      <c r="AO957" s="100" t="str">
        <f t="shared" si="149"/>
        <v/>
      </c>
      <c r="AP957" s="100" t="str">
        <f>IF(AO957=1,COUNTIF($AO$6:AO957,"=1"),"")</f>
        <v/>
      </c>
      <c r="AQ957" s="101" t="str">
        <f t="shared" si="150"/>
        <v/>
      </c>
    </row>
    <row r="958" spans="27:43" x14ac:dyDescent="0.2">
      <c r="AA958" s="49">
        <v>953</v>
      </c>
      <c r="AC958" s="49"/>
      <c r="AD958" t="str">
        <f>IF(AC958&lt;&gt;"",VLOOKUP(AC958,$P$5:W$120,8,0),"")</f>
        <v/>
      </c>
      <c r="AF958" s="49" t="str">
        <f t="shared" si="147"/>
        <v/>
      </c>
      <c r="AG958" t="str">
        <f t="shared" si="145"/>
        <v/>
      </c>
      <c r="AH958" s="85"/>
      <c r="AI958" s="49" t="str">
        <f t="shared" si="148"/>
        <v/>
      </c>
      <c r="AJ958" t="str">
        <f t="shared" si="146"/>
        <v/>
      </c>
      <c r="AK958" s="97">
        <f t="shared" si="151"/>
        <v>0</v>
      </c>
      <c r="AM958" s="98">
        <f t="shared" si="152"/>
        <v>4703451</v>
      </c>
      <c r="AO958" s="100" t="str">
        <f t="shared" si="149"/>
        <v/>
      </c>
      <c r="AP958" s="100" t="str">
        <f>IF(AO958=1,COUNTIF($AO$6:AO958,"=1"),"")</f>
        <v/>
      </c>
      <c r="AQ958" s="101" t="str">
        <f t="shared" si="150"/>
        <v/>
      </c>
    </row>
    <row r="959" spans="27:43" x14ac:dyDescent="0.2">
      <c r="AA959" s="49">
        <v>954</v>
      </c>
      <c r="AC959" s="49"/>
      <c r="AD959" t="str">
        <f>IF(AC959&lt;&gt;"",VLOOKUP(AC959,$P$5:W$120,8,0),"")</f>
        <v/>
      </c>
      <c r="AF959" s="49" t="str">
        <f t="shared" si="147"/>
        <v/>
      </c>
      <c r="AG959" t="str">
        <f t="shared" si="145"/>
        <v/>
      </c>
      <c r="AH959" s="85"/>
      <c r="AI959" s="49" t="str">
        <f t="shared" si="148"/>
        <v/>
      </c>
      <c r="AJ959" t="str">
        <f t="shared" si="146"/>
        <v/>
      </c>
      <c r="AK959" s="97">
        <f t="shared" si="151"/>
        <v>0</v>
      </c>
      <c r="AM959" s="98">
        <f t="shared" si="152"/>
        <v>4703451</v>
      </c>
      <c r="AO959" s="100" t="str">
        <f t="shared" si="149"/>
        <v/>
      </c>
      <c r="AP959" s="100" t="str">
        <f>IF(AO959=1,COUNTIF($AO$6:AO959,"=1"),"")</f>
        <v/>
      </c>
      <c r="AQ959" s="101" t="str">
        <f t="shared" si="150"/>
        <v/>
      </c>
    </row>
    <row r="960" spans="27:43" x14ac:dyDescent="0.2">
      <c r="AA960" s="49">
        <v>955</v>
      </c>
      <c r="AC960" s="49"/>
      <c r="AD960" t="str">
        <f>IF(AC960&lt;&gt;"",VLOOKUP(AC960,$P$5:W$120,8,0),"")</f>
        <v/>
      </c>
      <c r="AF960" s="49" t="str">
        <f t="shared" si="147"/>
        <v/>
      </c>
      <c r="AG960" t="str">
        <f t="shared" si="145"/>
        <v/>
      </c>
      <c r="AH960" s="85"/>
      <c r="AI960" s="49" t="str">
        <f t="shared" si="148"/>
        <v/>
      </c>
      <c r="AJ960" t="str">
        <f t="shared" si="146"/>
        <v/>
      </c>
      <c r="AK960" s="97">
        <f t="shared" si="151"/>
        <v>0</v>
      </c>
      <c r="AM960" s="98">
        <f t="shared" si="152"/>
        <v>4703451</v>
      </c>
      <c r="AO960" s="100" t="str">
        <f t="shared" si="149"/>
        <v/>
      </c>
      <c r="AP960" s="100" t="str">
        <f>IF(AO960=1,COUNTIF($AO$6:AO960,"=1"),"")</f>
        <v/>
      </c>
      <c r="AQ960" s="101" t="str">
        <f t="shared" si="150"/>
        <v/>
      </c>
    </row>
    <row r="961" spans="27:43" x14ac:dyDescent="0.2">
      <c r="AA961" s="49">
        <v>956</v>
      </c>
      <c r="AC961" s="49"/>
      <c r="AD961" t="str">
        <f>IF(AC961&lt;&gt;"",VLOOKUP(AC961,$P$5:W$120,8,0),"")</f>
        <v/>
      </c>
      <c r="AF961" s="49" t="str">
        <f t="shared" si="147"/>
        <v/>
      </c>
      <c r="AG961" t="str">
        <f t="shared" si="145"/>
        <v/>
      </c>
      <c r="AH961" s="85"/>
      <c r="AI961" s="49" t="str">
        <f t="shared" si="148"/>
        <v/>
      </c>
      <c r="AJ961" t="str">
        <f t="shared" si="146"/>
        <v/>
      </c>
      <c r="AK961" s="97">
        <f t="shared" si="151"/>
        <v>0</v>
      </c>
      <c r="AM961" s="98">
        <f t="shared" si="152"/>
        <v>4703451</v>
      </c>
      <c r="AO961" s="100" t="str">
        <f t="shared" si="149"/>
        <v/>
      </c>
      <c r="AP961" s="100" t="str">
        <f>IF(AO961=1,COUNTIF($AO$6:AO961,"=1"),"")</f>
        <v/>
      </c>
      <c r="AQ961" s="101" t="str">
        <f t="shared" si="150"/>
        <v/>
      </c>
    </row>
    <row r="962" spans="27:43" x14ac:dyDescent="0.2">
      <c r="AA962" s="49">
        <v>957</v>
      </c>
      <c r="AC962" s="49"/>
      <c r="AD962" t="str">
        <f>IF(AC962&lt;&gt;"",VLOOKUP(AC962,$P$5:W$120,8,0),"")</f>
        <v/>
      </c>
      <c r="AF962" s="49" t="str">
        <f t="shared" si="147"/>
        <v/>
      </c>
      <c r="AG962" t="str">
        <f t="shared" si="145"/>
        <v/>
      </c>
      <c r="AH962" s="85"/>
      <c r="AI962" s="49" t="str">
        <f t="shared" si="148"/>
        <v/>
      </c>
      <c r="AJ962" t="str">
        <f t="shared" si="146"/>
        <v/>
      </c>
      <c r="AK962" s="97">
        <f t="shared" si="151"/>
        <v>0</v>
      </c>
      <c r="AM962" s="98">
        <f t="shared" si="152"/>
        <v>4703451</v>
      </c>
      <c r="AO962" s="100" t="str">
        <f t="shared" si="149"/>
        <v/>
      </c>
      <c r="AP962" s="100" t="str">
        <f>IF(AO962=1,COUNTIF($AO$6:AO962,"=1"),"")</f>
        <v/>
      </c>
      <c r="AQ962" s="101" t="str">
        <f t="shared" si="150"/>
        <v/>
      </c>
    </row>
    <row r="963" spans="27:43" x14ac:dyDescent="0.2">
      <c r="AA963" s="49">
        <v>958</v>
      </c>
      <c r="AC963" s="49"/>
      <c r="AD963" t="str">
        <f>IF(AC963&lt;&gt;"",VLOOKUP(AC963,$P$5:W$120,8,0),"")</f>
        <v/>
      </c>
      <c r="AF963" s="49" t="str">
        <f t="shared" si="147"/>
        <v/>
      </c>
      <c r="AG963" t="str">
        <f t="shared" si="145"/>
        <v/>
      </c>
      <c r="AH963" s="85"/>
      <c r="AI963" s="49" t="str">
        <f t="shared" si="148"/>
        <v/>
      </c>
      <c r="AJ963" t="str">
        <f t="shared" si="146"/>
        <v/>
      </c>
      <c r="AK963" s="97">
        <f t="shared" si="151"/>
        <v>0</v>
      </c>
      <c r="AM963" s="98">
        <f t="shared" si="152"/>
        <v>4703451</v>
      </c>
      <c r="AO963" s="100" t="str">
        <f t="shared" si="149"/>
        <v/>
      </c>
      <c r="AP963" s="100" t="str">
        <f>IF(AO963=1,COUNTIF($AO$6:AO963,"=1"),"")</f>
        <v/>
      </c>
      <c r="AQ963" s="101" t="str">
        <f t="shared" si="150"/>
        <v/>
      </c>
    </row>
    <row r="964" spans="27:43" x14ac:dyDescent="0.2">
      <c r="AA964" s="49">
        <v>959</v>
      </c>
      <c r="AC964" s="49"/>
      <c r="AD964" t="str">
        <f>IF(AC964&lt;&gt;"",VLOOKUP(AC964,$P$5:W$120,8,0),"")</f>
        <v/>
      </c>
      <c r="AF964" s="49" t="str">
        <f t="shared" si="147"/>
        <v/>
      </c>
      <c r="AG964" t="str">
        <f t="shared" si="145"/>
        <v/>
      </c>
      <c r="AH964" s="85"/>
      <c r="AI964" s="49" t="str">
        <f t="shared" si="148"/>
        <v/>
      </c>
      <c r="AJ964" t="str">
        <f t="shared" si="146"/>
        <v/>
      </c>
      <c r="AK964" s="97">
        <f t="shared" si="151"/>
        <v>0</v>
      </c>
      <c r="AM964" s="98">
        <f t="shared" si="152"/>
        <v>4703451</v>
      </c>
      <c r="AO964" s="100" t="str">
        <f t="shared" si="149"/>
        <v/>
      </c>
      <c r="AP964" s="100" t="str">
        <f>IF(AO964=1,COUNTIF($AO$6:AO964,"=1"),"")</f>
        <v/>
      </c>
      <c r="AQ964" s="101" t="str">
        <f t="shared" si="150"/>
        <v/>
      </c>
    </row>
    <row r="965" spans="27:43" x14ac:dyDescent="0.2">
      <c r="AA965" s="49">
        <v>960</v>
      </c>
      <c r="AC965" s="49"/>
      <c r="AD965" t="str">
        <f>IF(AC965&lt;&gt;"",VLOOKUP(AC965,$P$5:W$120,8,0),"")</f>
        <v/>
      </c>
      <c r="AF965" s="49" t="str">
        <f t="shared" si="147"/>
        <v/>
      </c>
      <c r="AG965" t="str">
        <f t="shared" ref="AG965:AG1000" si="153">IF(AF965&lt;&gt;"",VLOOKUP(AF965,$B$5:$L$106,11,0),"")</f>
        <v/>
      </c>
      <c r="AH965" s="85"/>
      <c r="AI965" s="49" t="str">
        <f t="shared" si="148"/>
        <v/>
      </c>
      <c r="AJ965" t="str">
        <f t="shared" ref="AJ965:AJ1000" si="154">IF(AI965&lt;&gt;"",VLOOKUP(AI965,$B$5:$L$106,11,0),"")</f>
        <v/>
      </c>
      <c r="AK965" s="97">
        <f t="shared" si="151"/>
        <v>0</v>
      </c>
      <c r="AM965" s="98">
        <f t="shared" si="152"/>
        <v>4703451</v>
      </c>
      <c r="AO965" s="100" t="str">
        <f t="shared" si="149"/>
        <v/>
      </c>
      <c r="AP965" s="100" t="str">
        <f>IF(AO965=1,COUNTIF($AO$6:AO965,"=1"),"")</f>
        <v/>
      </c>
      <c r="AQ965" s="101" t="str">
        <f t="shared" si="150"/>
        <v/>
      </c>
    </row>
    <row r="966" spans="27:43" x14ac:dyDescent="0.2">
      <c r="AA966" s="49">
        <v>961</v>
      </c>
      <c r="AC966" s="49"/>
      <c r="AD966" t="str">
        <f>IF(AC966&lt;&gt;"",VLOOKUP(AC966,$P$5:W$120,8,0),"")</f>
        <v/>
      </c>
      <c r="AF966" s="49" t="str">
        <f t="shared" ref="AF966:AF1000" si="155">IF(ISERROR(VALUE(MID(AD966,1,3))),"",VALUE(MID(VLOOKUP(VALUE(MID(AD966,1,3)),$P$5:$W$120,4,0),1,3)))</f>
        <v/>
      </c>
      <c r="AG966" t="str">
        <f t="shared" si="153"/>
        <v/>
      </c>
      <c r="AH966" s="85"/>
      <c r="AI966" s="49" t="str">
        <f t="shared" ref="AI966:AI1000" si="156">IF(ISERR(VALUE(MID(AD966,1,3))),"",VALUE(MID(VLOOKUP(VALUE(MID(AD966,1,3)),$P$5:$W$120,6,0),1,3)))</f>
        <v/>
      </c>
      <c r="AJ966" t="str">
        <f t="shared" si="154"/>
        <v/>
      </c>
      <c r="AK966" s="97">
        <f t="shared" si="151"/>
        <v>0</v>
      </c>
      <c r="AM966" s="98">
        <f t="shared" si="152"/>
        <v>4703451</v>
      </c>
      <c r="AO966" s="100" t="str">
        <f t="shared" ref="AO966:AO1000" si="157">IF($AO$3="","",IF(OR(AG966=$AO$3,AJ966=$AO$3),1,""))</f>
        <v/>
      </c>
      <c r="AP966" s="100" t="str">
        <f>IF(AO966=1,COUNTIF($AO$6:AO966,"=1"),"")</f>
        <v/>
      </c>
      <c r="AQ966" s="101" t="str">
        <f t="shared" ref="AQ966:AQ1000" si="158">IF($AO$3="","",IF(AG966=$AO$3,"借",IF(AJ966=$AO$3,"貸","")))</f>
        <v/>
      </c>
    </row>
    <row r="967" spans="27:43" x14ac:dyDescent="0.2">
      <c r="AA967" s="49">
        <v>962</v>
      </c>
      <c r="AC967" s="49"/>
      <c r="AD967" t="str">
        <f>IF(AC967&lt;&gt;"",VLOOKUP(AC967,$P$5:W$120,8,0),"")</f>
        <v/>
      </c>
      <c r="AF967" s="49" t="str">
        <f t="shared" si="155"/>
        <v/>
      </c>
      <c r="AG967" t="str">
        <f t="shared" si="153"/>
        <v/>
      </c>
      <c r="AH967" s="85"/>
      <c r="AI967" s="49" t="str">
        <f t="shared" si="156"/>
        <v/>
      </c>
      <c r="AJ967" t="str">
        <f t="shared" si="154"/>
        <v/>
      </c>
      <c r="AK967" s="97">
        <f t="shared" si="151"/>
        <v>0</v>
      </c>
      <c r="AM967" s="98">
        <f t="shared" si="152"/>
        <v>4703451</v>
      </c>
      <c r="AO967" s="100" t="str">
        <f t="shared" si="157"/>
        <v/>
      </c>
      <c r="AP967" s="100" t="str">
        <f>IF(AO967=1,COUNTIF($AO$6:AO967,"=1"),"")</f>
        <v/>
      </c>
      <c r="AQ967" s="101" t="str">
        <f t="shared" si="158"/>
        <v/>
      </c>
    </row>
    <row r="968" spans="27:43" x14ac:dyDescent="0.2">
      <c r="AA968" s="49">
        <v>963</v>
      </c>
      <c r="AC968" s="49"/>
      <c r="AD968" t="str">
        <f>IF(AC968&lt;&gt;"",VLOOKUP(AC968,$P$5:W$120,8,0),"")</f>
        <v/>
      </c>
      <c r="AF968" s="49" t="str">
        <f t="shared" si="155"/>
        <v/>
      </c>
      <c r="AG968" t="str">
        <f t="shared" si="153"/>
        <v/>
      </c>
      <c r="AH968" s="85"/>
      <c r="AI968" s="49" t="str">
        <f t="shared" si="156"/>
        <v/>
      </c>
      <c r="AJ968" t="str">
        <f t="shared" si="154"/>
        <v/>
      </c>
      <c r="AK968" s="97">
        <f t="shared" si="151"/>
        <v>0</v>
      </c>
      <c r="AM968" s="98">
        <f t="shared" si="152"/>
        <v>4703451</v>
      </c>
      <c r="AO968" s="100" t="str">
        <f t="shared" si="157"/>
        <v/>
      </c>
      <c r="AP968" s="100" t="str">
        <f>IF(AO968=1,COUNTIF($AO$6:AO968,"=1"),"")</f>
        <v/>
      </c>
      <c r="AQ968" s="101" t="str">
        <f t="shared" si="158"/>
        <v/>
      </c>
    </row>
    <row r="969" spans="27:43" x14ac:dyDescent="0.2">
      <c r="AA969" s="49">
        <v>964</v>
      </c>
      <c r="AC969" s="49"/>
      <c r="AD969" t="str">
        <f>IF(AC969&lt;&gt;"",VLOOKUP(AC969,$P$5:W$120,8,0),"")</f>
        <v/>
      </c>
      <c r="AF969" s="49" t="str">
        <f t="shared" si="155"/>
        <v/>
      </c>
      <c r="AG969" t="str">
        <f t="shared" si="153"/>
        <v/>
      </c>
      <c r="AH969" s="85"/>
      <c r="AI969" s="49" t="str">
        <f t="shared" si="156"/>
        <v/>
      </c>
      <c r="AJ969" t="str">
        <f t="shared" si="154"/>
        <v/>
      </c>
      <c r="AK969" s="97">
        <f t="shared" si="151"/>
        <v>0</v>
      </c>
      <c r="AM969" s="98">
        <f t="shared" si="152"/>
        <v>4703451</v>
      </c>
      <c r="AO969" s="100" t="str">
        <f t="shared" si="157"/>
        <v/>
      </c>
      <c r="AP969" s="100" t="str">
        <f>IF(AO969=1,COUNTIF($AO$6:AO969,"=1"),"")</f>
        <v/>
      </c>
      <c r="AQ969" s="101" t="str">
        <f t="shared" si="158"/>
        <v/>
      </c>
    </row>
    <row r="970" spans="27:43" x14ac:dyDescent="0.2">
      <c r="AA970" s="49">
        <v>965</v>
      </c>
      <c r="AC970" s="49"/>
      <c r="AD970" t="str">
        <f>IF(AC970&lt;&gt;"",VLOOKUP(AC970,$P$5:W$120,8,0),"")</f>
        <v/>
      </c>
      <c r="AF970" s="49" t="str">
        <f t="shared" si="155"/>
        <v/>
      </c>
      <c r="AG970" t="str">
        <f t="shared" si="153"/>
        <v/>
      </c>
      <c r="AH970" s="85"/>
      <c r="AI970" s="49" t="str">
        <f t="shared" si="156"/>
        <v/>
      </c>
      <c r="AJ970" t="str">
        <f t="shared" si="154"/>
        <v/>
      </c>
      <c r="AK970" s="97">
        <f t="shared" si="151"/>
        <v>0</v>
      </c>
      <c r="AM970" s="98">
        <f t="shared" si="152"/>
        <v>4703451</v>
      </c>
      <c r="AO970" s="100" t="str">
        <f t="shared" si="157"/>
        <v/>
      </c>
      <c r="AP970" s="100" t="str">
        <f>IF(AO970=1,COUNTIF($AO$6:AO970,"=1"),"")</f>
        <v/>
      </c>
      <c r="AQ970" s="101" t="str">
        <f t="shared" si="158"/>
        <v/>
      </c>
    </row>
    <row r="971" spans="27:43" x14ac:dyDescent="0.2">
      <c r="AA971" s="49">
        <v>966</v>
      </c>
      <c r="AC971" s="49"/>
      <c r="AD971" t="str">
        <f>IF(AC971&lt;&gt;"",VLOOKUP(AC971,$P$5:W$120,8,0),"")</f>
        <v/>
      </c>
      <c r="AF971" s="49" t="str">
        <f t="shared" si="155"/>
        <v/>
      </c>
      <c r="AG971" t="str">
        <f t="shared" si="153"/>
        <v/>
      </c>
      <c r="AH971" s="85"/>
      <c r="AI971" s="49" t="str">
        <f t="shared" si="156"/>
        <v/>
      </c>
      <c r="AJ971" t="str">
        <f t="shared" si="154"/>
        <v/>
      </c>
      <c r="AK971" s="97">
        <f t="shared" si="151"/>
        <v>0</v>
      </c>
      <c r="AM971" s="98">
        <f t="shared" si="152"/>
        <v>4703451</v>
      </c>
      <c r="AO971" s="100" t="str">
        <f t="shared" si="157"/>
        <v/>
      </c>
      <c r="AP971" s="100" t="str">
        <f>IF(AO971=1,COUNTIF($AO$6:AO971,"=1"),"")</f>
        <v/>
      </c>
      <c r="AQ971" s="101" t="str">
        <f t="shared" si="158"/>
        <v/>
      </c>
    </row>
    <row r="972" spans="27:43" x14ac:dyDescent="0.2">
      <c r="AA972" s="49">
        <v>967</v>
      </c>
      <c r="AC972" s="49"/>
      <c r="AD972" t="str">
        <f>IF(AC972&lt;&gt;"",VLOOKUP(AC972,$P$5:W$120,8,0),"")</f>
        <v/>
      </c>
      <c r="AF972" s="49" t="str">
        <f t="shared" si="155"/>
        <v/>
      </c>
      <c r="AG972" t="str">
        <f t="shared" si="153"/>
        <v/>
      </c>
      <c r="AH972" s="85"/>
      <c r="AI972" s="49" t="str">
        <f t="shared" si="156"/>
        <v/>
      </c>
      <c r="AJ972" t="str">
        <f t="shared" si="154"/>
        <v/>
      </c>
      <c r="AK972" s="97">
        <f t="shared" si="151"/>
        <v>0</v>
      </c>
      <c r="AM972" s="98">
        <f t="shared" si="152"/>
        <v>4703451</v>
      </c>
      <c r="AO972" s="100" t="str">
        <f t="shared" si="157"/>
        <v/>
      </c>
      <c r="AP972" s="100" t="str">
        <f>IF(AO972=1,COUNTIF($AO$6:AO972,"=1"),"")</f>
        <v/>
      </c>
      <c r="AQ972" s="101" t="str">
        <f t="shared" si="158"/>
        <v/>
      </c>
    </row>
    <row r="973" spans="27:43" x14ac:dyDescent="0.2">
      <c r="AA973" s="49">
        <v>968</v>
      </c>
      <c r="AC973" s="49"/>
      <c r="AD973" t="str">
        <f>IF(AC973&lt;&gt;"",VLOOKUP(AC973,$P$5:W$120,8,0),"")</f>
        <v/>
      </c>
      <c r="AF973" s="49" t="str">
        <f t="shared" si="155"/>
        <v/>
      </c>
      <c r="AG973" t="str">
        <f t="shared" si="153"/>
        <v/>
      </c>
      <c r="AH973" s="85"/>
      <c r="AI973" s="49" t="str">
        <f t="shared" si="156"/>
        <v/>
      </c>
      <c r="AJ973" t="str">
        <f t="shared" si="154"/>
        <v/>
      </c>
      <c r="AK973" s="97">
        <f t="shared" si="151"/>
        <v>0</v>
      </c>
      <c r="AM973" s="98">
        <f t="shared" si="152"/>
        <v>4703451</v>
      </c>
      <c r="AO973" s="100" t="str">
        <f t="shared" si="157"/>
        <v/>
      </c>
      <c r="AP973" s="100" t="str">
        <f>IF(AO973=1,COUNTIF($AO$6:AO973,"=1"),"")</f>
        <v/>
      </c>
      <c r="AQ973" s="101" t="str">
        <f t="shared" si="158"/>
        <v/>
      </c>
    </row>
    <row r="974" spans="27:43" x14ac:dyDescent="0.2">
      <c r="AA974" s="49">
        <v>969</v>
      </c>
      <c r="AC974" s="49"/>
      <c r="AD974" t="str">
        <f>IF(AC974&lt;&gt;"",VLOOKUP(AC974,$P$5:W$120,8,0),"")</f>
        <v/>
      </c>
      <c r="AF974" s="49" t="str">
        <f t="shared" si="155"/>
        <v/>
      </c>
      <c r="AG974" t="str">
        <f t="shared" si="153"/>
        <v/>
      </c>
      <c r="AH974" s="85"/>
      <c r="AI974" s="49" t="str">
        <f t="shared" si="156"/>
        <v/>
      </c>
      <c r="AJ974" t="str">
        <f t="shared" si="154"/>
        <v/>
      </c>
      <c r="AK974" s="97">
        <f t="shared" si="151"/>
        <v>0</v>
      </c>
      <c r="AM974" s="98">
        <f t="shared" si="152"/>
        <v>4703451</v>
      </c>
      <c r="AO974" s="100" t="str">
        <f t="shared" si="157"/>
        <v/>
      </c>
      <c r="AP974" s="100" t="str">
        <f>IF(AO974=1,COUNTIF($AO$6:AO974,"=1"),"")</f>
        <v/>
      </c>
      <c r="AQ974" s="101" t="str">
        <f t="shared" si="158"/>
        <v/>
      </c>
    </row>
    <row r="975" spans="27:43" x14ac:dyDescent="0.2">
      <c r="AA975" s="49">
        <v>970</v>
      </c>
      <c r="AC975" s="49"/>
      <c r="AD975" t="str">
        <f>IF(AC975&lt;&gt;"",VLOOKUP(AC975,$P$5:W$120,8,0),"")</f>
        <v/>
      </c>
      <c r="AF975" s="49" t="str">
        <f t="shared" si="155"/>
        <v/>
      </c>
      <c r="AG975" t="str">
        <f t="shared" si="153"/>
        <v/>
      </c>
      <c r="AH975" s="85"/>
      <c r="AI975" s="49" t="str">
        <f t="shared" si="156"/>
        <v/>
      </c>
      <c r="AJ975" t="str">
        <f t="shared" si="154"/>
        <v/>
      </c>
      <c r="AK975" s="97">
        <f t="shared" si="151"/>
        <v>0</v>
      </c>
      <c r="AM975" s="98">
        <f t="shared" si="152"/>
        <v>4703451</v>
      </c>
      <c r="AO975" s="100" t="str">
        <f t="shared" si="157"/>
        <v/>
      </c>
      <c r="AP975" s="100" t="str">
        <f>IF(AO975=1,COUNTIF($AO$6:AO975,"=1"),"")</f>
        <v/>
      </c>
      <c r="AQ975" s="101" t="str">
        <f t="shared" si="158"/>
        <v/>
      </c>
    </row>
    <row r="976" spans="27:43" x14ac:dyDescent="0.2">
      <c r="AA976" s="49">
        <v>971</v>
      </c>
      <c r="AC976" s="49"/>
      <c r="AD976" t="str">
        <f>IF(AC976&lt;&gt;"",VLOOKUP(AC976,$P$5:W$120,8,0),"")</f>
        <v/>
      </c>
      <c r="AF976" s="49" t="str">
        <f t="shared" si="155"/>
        <v/>
      </c>
      <c r="AG976" t="str">
        <f t="shared" si="153"/>
        <v/>
      </c>
      <c r="AH976" s="85"/>
      <c r="AI976" s="49" t="str">
        <f t="shared" si="156"/>
        <v/>
      </c>
      <c r="AJ976" t="str">
        <f t="shared" si="154"/>
        <v/>
      </c>
      <c r="AK976" s="97">
        <f t="shared" si="151"/>
        <v>0</v>
      </c>
      <c r="AM976" s="98">
        <f t="shared" si="152"/>
        <v>4703451</v>
      </c>
      <c r="AO976" s="100" t="str">
        <f t="shared" si="157"/>
        <v/>
      </c>
      <c r="AP976" s="100" t="str">
        <f>IF(AO976=1,COUNTIF($AO$6:AO976,"=1"),"")</f>
        <v/>
      </c>
      <c r="AQ976" s="101" t="str">
        <f t="shared" si="158"/>
        <v/>
      </c>
    </row>
    <row r="977" spans="27:43" x14ac:dyDescent="0.2">
      <c r="AA977" s="49">
        <v>972</v>
      </c>
      <c r="AC977" s="49"/>
      <c r="AD977" t="str">
        <f>IF(AC977&lt;&gt;"",VLOOKUP(AC977,$P$5:W$120,8,0),"")</f>
        <v/>
      </c>
      <c r="AF977" s="49" t="str">
        <f t="shared" si="155"/>
        <v/>
      </c>
      <c r="AG977" t="str">
        <f t="shared" si="153"/>
        <v/>
      </c>
      <c r="AH977" s="85"/>
      <c r="AI977" s="49" t="str">
        <f t="shared" si="156"/>
        <v/>
      </c>
      <c r="AJ977" t="str">
        <f t="shared" si="154"/>
        <v/>
      </c>
      <c r="AK977" s="97">
        <f t="shared" si="151"/>
        <v>0</v>
      </c>
      <c r="AM977" s="98">
        <f t="shared" si="152"/>
        <v>4703451</v>
      </c>
      <c r="AO977" s="100" t="str">
        <f t="shared" si="157"/>
        <v/>
      </c>
      <c r="AP977" s="100" t="str">
        <f>IF(AO977=1,COUNTIF($AO$6:AO977,"=1"),"")</f>
        <v/>
      </c>
      <c r="AQ977" s="101" t="str">
        <f t="shared" si="158"/>
        <v/>
      </c>
    </row>
    <row r="978" spans="27:43" x14ac:dyDescent="0.2">
      <c r="AA978" s="49">
        <v>973</v>
      </c>
      <c r="AC978" s="49"/>
      <c r="AD978" t="str">
        <f>IF(AC978&lt;&gt;"",VLOOKUP(AC978,$P$5:W$120,8,0),"")</f>
        <v/>
      </c>
      <c r="AF978" s="49" t="str">
        <f t="shared" si="155"/>
        <v/>
      </c>
      <c r="AG978" t="str">
        <f t="shared" si="153"/>
        <v/>
      </c>
      <c r="AH978" s="85"/>
      <c r="AI978" s="49" t="str">
        <f t="shared" si="156"/>
        <v/>
      </c>
      <c r="AJ978" t="str">
        <f t="shared" si="154"/>
        <v/>
      </c>
      <c r="AK978" s="97">
        <f t="shared" si="151"/>
        <v>0</v>
      </c>
      <c r="AM978" s="98">
        <f t="shared" si="152"/>
        <v>4703451</v>
      </c>
      <c r="AO978" s="100" t="str">
        <f t="shared" si="157"/>
        <v/>
      </c>
      <c r="AP978" s="100" t="str">
        <f>IF(AO978=1,COUNTIF($AO$6:AO978,"=1"),"")</f>
        <v/>
      </c>
      <c r="AQ978" s="101" t="str">
        <f t="shared" si="158"/>
        <v/>
      </c>
    </row>
    <row r="979" spans="27:43" x14ac:dyDescent="0.2">
      <c r="AA979" s="49">
        <v>974</v>
      </c>
      <c r="AC979" s="49"/>
      <c r="AD979" t="str">
        <f>IF(AC979&lt;&gt;"",VLOOKUP(AC979,$P$5:W$120,8,0),"")</f>
        <v/>
      </c>
      <c r="AF979" s="49" t="str">
        <f t="shared" si="155"/>
        <v/>
      </c>
      <c r="AG979" t="str">
        <f t="shared" si="153"/>
        <v/>
      </c>
      <c r="AH979" s="85"/>
      <c r="AI979" s="49" t="str">
        <f t="shared" si="156"/>
        <v/>
      </c>
      <c r="AJ979" t="str">
        <f t="shared" si="154"/>
        <v/>
      </c>
      <c r="AK979" s="97">
        <f t="shared" si="151"/>
        <v>0</v>
      </c>
      <c r="AM979" s="98">
        <f t="shared" si="152"/>
        <v>4703451</v>
      </c>
      <c r="AO979" s="100" t="str">
        <f t="shared" si="157"/>
        <v/>
      </c>
      <c r="AP979" s="100" t="str">
        <f>IF(AO979=1,COUNTIF($AO$6:AO979,"=1"),"")</f>
        <v/>
      </c>
      <c r="AQ979" s="101" t="str">
        <f t="shared" si="158"/>
        <v/>
      </c>
    </row>
    <row r="980" spans="27:43" x14ac:dyDescent="0.2">
      <c r="AA980" s="49">
        <v>975</v>
      </c>
      <c r="AC980" s="49"/>
      <c r="AD980" t="str">
        <f>IF(AC980&lt;&gt;"",VLOOKUP(AC980,$P$5:W$120,8,0),"")</f>
        <v/>
      </c>
      <c r="AF980" s="49" t="str">
        <f t="shared" si="155"/>
        <v/>
      </c>
      <c r="AG980" t="str">
        <f t="shared" si="153"/>
        <v/>
      </c>
      <c r="AH980" s="85"/>
      <c r="AI980" s="49" t="str">
        <f t="shared" si="156"/>
        <v/>
      </c>
      <c r="AJ980" t="str">
        <f t="shared" si="154"/>
        <v/>
      </c>
      <c r="AK980" s="97">
        <f t="shared" si="151"/>
        <v>0</v>
      </c>
      <c r="AM980" s="98">
        <f t="shared" si="152"/>
        <v>4703451</v>
      </c>
      <c r="AO980" s="100" t="str">
        <f t="shared" si="157"/>
        <v/>
      </c>
      <c r="AP980" s="100" t="str">
        <f>IF(AO980=1,COUNTIF($AO$6:AO980,"=1"),"")</f>
        <v/>
      </c>
      <c r="AQ980" s="101" t="str">
        <f t="shared" si="158"/>
        <v/>
      </c>
    </row>
    <row r="981" spans="27:43" x14ac:dyDescent="0.2">
      <c r="AA981" s="49">
        <v>976</v>
      </c>
      <c r="AC981" s="49"/>
      <c r="AD981" t="str">
        <f>IF(AC981&lt;&gt;"",VLOOKUP(AC981,$P$5:W$120,8,0),"")</f>
        <v/>
      </c>
      <c r="AF981" s="49" t="str">
        <f t="shared" si="155"/>
        <v/>
      </c>
      <c r="AG981" t="str">
        <f t="shared" si="153"/>
        <v/>
      </c>
      <c r="AH981" s="85"/>
      <c r="AI981" s="49" t="str">
        <f t="shared" si="156"/>
        <v/>
      </c>
      <c r="AJ981" t="str">
        <f t="shared" si="154"/>
        <v/>
      </c>
      <c r="AK981" s="97">
        <f t="shared" si="151"/>
        <v>0</v>
      </c>
      <c r="AM981" s="98">
        <f t="shared" si="152"/>
        <v>4703451</v>
      </c>
      <c r="AO981" s="100" t="str">
        <f t="shared" si="157"/>
        <v/>
      </c>
      <c r="AP981" s="100" t="str">
        <f>IF(AO981=1,COUNTIF($AO$6:AO981,"=1"),"")</f>
        <v/>
      </c>
      <c r="AQ981" s="101" t="str">
        <f t="shared" si="158"/>
        <v/>
      </c>
    </row>
    <row r="982" spans="27:43" x14ac:dyDescent="0.2">
      <c r="AA982" s="49">
        <v>977</v>
      </c>
      <c r="AC982" s="49"/>
      <c r="AD982" t="str">
        <f>IF(AC982&lt;&gt;"",VLOOKUP(AC982,$P$5:W$120,8,0),"")</f>
        <v/>
      </c>
      <c r="AF982" s="49" t="str">
        <f t="shared" si="155"/>
        <v/>
      </c>
      <c r="AG982" t="str">
        <f t="shared" si="153"/>
        <v/>
      </c>
      <c r="AH982" s="85"/>
      <c r="AI982" s="49" t="str">
        <f t="shared" si="156"/>
        <v/>
      </c>
      <c r="AJ982" t="str">
        <f t="shared" si="154"/>
        <v/>
      </c>
      <c r="AK982" s="97">
        <f t="shared" si="151"/>
        <v>0</v>
      </c>
      <c r="AM982" s="98">
        <f t="shared" si="152"/>
        <v>4703451</v>
      </c>
      <c r="AO982" s="100" t="str">
        <f t="shared" si="157"/>
        <v/>
      </c>
      <c r="AP982" s="100" t="str">
        <f>IF(AO982=1,COUNTIF($AO$6:AO982,"=1"),"")</f>
        <v/>
      </c>
      <c r="AQ982" s="101" t="str">
        <f t="shared" si="158"/>
        <v/>
      </c>
    </row>
    <row r="983" spans="27:43" x14ac:dyDescent="0.2">
      <c r="AA983" s="49">
        <v>978</v>
      </c>
      <c r="AC983" s="49"/>
      <c r="AD983" t="str">
        <f>IF(AC983&lt;&gt;"",VLOOKUP(AC983,$P$5:W$120,8,0),"")</f>
        <v/>
      </c>
      <c r="AF983" s="49" t="str">
        <f t="shared" si="155"/>
        <v/>
      </c>
      <c r="AG983" t="str">
        <f t="shared" si="153"/>
        <v/>
      </c>
      <c r="AH983" s="85"/>
      <c r="AI983" s="49" t="str">
        <f t="shared" si="156"/>
        <v/>
      </c>
      <c r="AJ983" t="str">
        <f t="shared" si="154"/>
        <v/>
      </c>
      <c r="AK983" s="97">
        <f t="shared" si="151"/>
        <v>0</v>
      </c>
      <c r="AM983" s="98">
        <f t="shared" si="152"/>
        <v>4703451</v>
      </c>
      <c r="AO983" s="100" t="str">
        <f t="shared" si="157"/>
        <v/>
      </c>
      <c r="AP983" s="100" t="str">
        <f>IF(AO983=1,COUNTIF($AO$6:AO983,"=1"),"")</f>
        <v/>
      </c>
      <c r="AQ983" s="101" t="str">
        <f t="shared" si="158"/>
        <v/>
      </c>
    </row>
    <row r="984" spans="27:43" x14ac:dyDescent="0.2">
      <c r="AA984" s="49">
        <v>979</v>
      </c>
      <c r="AC984" s="49"/>
      <c r="AD984" t="str">
        <f>IF(AC984&lt;&gt;"",VLOOKUP(AC984,$P$5:W$120,8,0),"")</f>
        <v/>
      </c>
      <c r="AF984" s="49" t="str">
        <f t="shared" si="155"/>
        <v/>
      </c>
      <c r="AG984" t="str">
        <f t="shared" si="153"/>
        <v/>
      </c>
      <c r="AH984" s="85"/>
      <c r="AI984" s="49" t="str">
        <f t="shared" si="156"/>
        <v/>
      </c>
      <c r="AJ984" t="str">
        <f t="shared" si="154"/>
        <v/>
      </c>
      <c r="AK984" s="97">
        <f t="shared" si="151"/>
        <v>0</v>
      </c>
      <c r="AM984" s="98">
        <f t="shared" si="152"/>
        <v>4703451</v>
      </c>
      <c r="AO984" s="100" t="str">
        <f t="shared" si="157"/>
        <v/>
      </c>
      <c r="AP984" s="100" t="str">
        <f>IF(AO984=1,COUNTIF($AO$6:AO984,"=1"),"")</f>
        <v/>
      </c>
      <c r="AQ984" s="101" t="str">
        <f t="shared" si="158"/>
        <v/>
      </c>
    </row>
    <row r="985" spans="27:43" x14ac:dyDescent="0.2">
      <c r="AA985" s="49">
        <v>980</v>
      </c>
      <c r="AC985" s="49"/>
      <c r="AD985" t="str">
        <f>IF(AC985&lt;&gt;"",VLOOKUP(AC985,$P$5:W$120,8,0),"")</f>
        <v/>
      </c>
      <c r="AF985" s="49" t="str">
        <f t="shared" si="155"/>
        <v/>
      </c>
      <c r="AG985" t="str">
        <f t="shared" si="153"/>
        <v/>
      </c>
      <c r="AH985" s="85"/>
      <c r="AI985" s="49" t="str">
        <f t="shared" si="156"/>
        <v/>
      </c>
      <c r="AJ985" t="str">
        <f t="shared" si="154"/>
        <v/>
      </c>
      <c r="AK985" s="97">
        <f t="shared" si="151"/>
        <v>0</v>
      </c>
      <c r="AM985" s="98">
        <f t="shared" si="152"/>
        <v>4703451</v>
      </c>
      <c r="AO985" s="100" t="str">
        <f t="shared" si="157"/>
        <v/>
      </c>
      <c r="AP985" s="100" t="str">
        <f>IF(AO985=1,COUNTIF($AO$6:AO985,"=1"),"")</f>
        <v/>
      </c>
      <c r="AQ985" s="101" t="str">
        <f t="shared" si="158"/>
        <v/>
      </c>
    </row>
    <row r="986" spans="27:43" x14ac:dyDescent="0.2">
      <c r="AA986" s="49">
        <v>981</v>
      </c>
      <c r="AC986" s="49"/>
      <c r="AD986" t="str">
        <f>IF(AC986&lt;&gt;"",VLOOKUP(AC986,$P$5:W$120,8,0),"")</f>
        <v/>
      </c>
      <c r="AF986" s="49" t="str">
        <f t="shared" si="155"/>
        <v/>
      </c>
      <c r="AG986" t="str">
        <f t="shared" si="153"/>
        <v/>
      </c>
      <c r="AH986" s="85"/>
      <c r="AI986" s="49" t="str">
        <f t="shared" si="156"/>
        <v/>
      </c>
      <c r="AJ986" t="str">
        <f t="shared" si="154"/>
        <v/>
      </c>
      <c r="AK986" s="97">
        <f t="shared" si="151"/>
        <v>0</v>
      </c>
      <c r="AM986" s="98">
        <f t="shared" si="152"/>
        <v>4703451</v>
      </c>
      <c r="AO986" s="100" t="str">
        <f t="shared" si="157"/>
        <v/>
      </c>
      <c r="AP986" s="100" t="str">
        <f>IF(AO986=1,COUNTIF($AO$6:AO986,"=1"),"")</f>
        <v/>
      </c>
      <c r="AQ986" s="101" t="str">
        <f t="shared" si="158"/>
        <v/>
      </c>
    </row>
    <row r="987" spans="27:43" x14ac:dyDescent="0.2">
      <c r="AA987" s="49">
        <v>982</v>
      </c>
      <c r="AC987" s="49"/>
      <c r="AD987" t="str">
        <f>IF(AC987&lt;&gt;"",VLOOKUP(AC987,$P$5:W$120,8,0),"")</f>
        <v/>
      </c>
      <c r="AF987" s="49" t="str">
        <f t="shared" si="155"/>
        <v/>
      </c>
      <c r="AG987" t="str">
        <f t="shared" si="153"/>
        <v/>
      </c>
      <c r="AH987" s="85"/>
      <c r="AI987" s="49" t="str">
        <f t="shared" si="156"/>
        <v/>
      </c>
      <c r="AJ987" t="str">
        <f t="shared" si="154"/>
        <v/>
      </c>
      <c r="AK987" s="97">
        <f t="shared" ref="AK987:AK1000" si="159">AH987</f>
        <v>0</v>
      </c>
      <c r="AM987" s="98">
        <f t="shared" si="152"/>
        <v>4703451</v>
      </c>
      <c r="AO987" s="100" t="str">
        <f t="shared" si="157"/>
        <v/>
      </c>
      <c r="AP987" s="100" t="str">
        <f>IF(AO987=1,COUNTIF($AO$6:AO987,"=1"),"")</f>
        <v/>
      </c>
      <c r="AQ987" s="101" t="str">
        <f t="shared" si="158"/>
        <v/>
      </c>
    </row>
    <row r="988" spans="27:43" x14ac:dyDescent="0.2">
      <c r="AA988" s="49">
        <v>983</v>
      </c>
      <c r="AC988" s="49"/>
      <c r="AD988" t="str">
        <f>IF(AC988&lt;&gt;"",VLOOKUP(AC988,$P$5:W$120,8,0),"")</f>
        <v/>
      </c>
      <c r="AF988" s="49" t="str">
        <f t="shared" si="155"/>
        <v/>
      </c>
      <c r="AG988" t="str">
        <f t="shared" si="153"/>
        <v/>
      </c>
      <c r="AH988" s="85"/>
      <c r="AI988" s="49" t="str">
        <f t="shared" si="156"/>
        <v/>
      </c>
      <c r="AJ988" t="str">
        <f t="shared" si="154"/>
        <v/>
      </c>
      <c r="AK988" s="97">
        <f t="shared" si="159"/>
        <v>0</v>
      </c>
      <c r="AM988" s="98">
        <f t="shared" si="152"/>
        <v>4703451</v>
      </c>
      <c r="AO988" s="100" t="str">
        <f t="shared" si="157"/>
        <v/>
      </c>
      <c r="AP988" s="100" t="str">
        <f>IF(AO988=1,COUNTIF($AO$6:AO988,"=1"),"")</f>
        <v/>
      </c>
      <c r="AQ988" s="101" t="str">
        <f t="shared" si="158"/>
        <v/>
      </c>
    </row>
    <row r="989" spans="27:43" x14ac:dyDescent="0.2">
      <c r="AA989" s="49">
        <v>984</v>
      </c>
      <c r="AC989" s="49"/>
      <c r="AD989" t="str">
        <f>IF(AC989&lt;&gt;"",VLOOKUP(AC989,$P$5:W$120,8,0),"")</f>
        <v/>
      </c>
      <c r="AF989" s="49" t="str">
        <f t="shared" si="155"/>
        <v/>
      </c>
      <c r="AG989" t="str">
        <f t="shared" si="153"/>
        <v/>
      </c>
      <c r="AH989" s="85"/>
      <c r="AI989" s="49" t="str">
        <f t="shared" si="156"/>
        <v/>
      </c>
      <c r="AJ989" t="str">
        <f t="shared" si="154"/>
        <v/>
      </c>
      <c r="AK989" s="97">
        <f t="shared" si="159"/>
        <v>0</v>
      </c>
      <c r="AM989" s="98">
        <f t="shared" si="152"/>
        <v>4703451</v>
      </c>
      <c r="AO989" s="100" t="str">
        <f t="shared" si="157"/>
        <v/>
      </c>
      <c r="AP989" s="100" t="str">
        <f>IF(AO989=1,COUNTIF($AO$6:AO989,"=1"),"")</f>
        <v/>
      </c>
      <c r="AQ989" s="101" t="str">
        <f t="shared" si="158"/>
        <v/>
      </c>
    </row>
    <row r="990" spans="27:43" x14ac:dyDescent="0.2">
      <c r="AA990" s="49">
        <v>985</v>
      </c>
      <c r="AC990" s="49"/>
      <c r="AD990" t="str">
        <f>IF(AC990&lt;&gt;"",VLOOKUP(AC990,$P$5:W$120,8,0),"")</f>
        <v/>
      </c>
      <c r="AF990" s="49" t="str">
        <f t="shared" si="155"/>
        <v/>
      </c>
      <c r="AG990" t="str">
        <f t="shared" si="153"/>
        <v/>
      </c>
      <c r="AH990" s="85"/>
      <c r="AI990" s="49" t="str">
        <f t="shared" si="156"/>
        <v/>
      </c>
      <c r="AJ990" t="str">
        <f t="shared" si="154"/>
        <v/>
      </c>
      <c r="AK990" s="97">
        <f t="shared" si="159"/>
        <v>0</v>
      </c>
      <c r="AM990" s="98">
        <f t="shared" si="152"/>
        <v>4703451</v>
      </c>
      <c r="AO990" s="100" t="str">
        <f t="shared" si="157"/>
        <v/>
      </c>
      <c r="AP990" s="100" t="str">
        <f>IF(AO990=1,COUNTIF($AO$6:AO990,"=1"),"")</f>
        <v/>
      </c>
      <c r="AQ990" s="101" t="str">
        <f t="shared" si="158"/>
        <v/>
      </c>
    </row>
    <row r="991" spans="27:43" x14ac:dyDescent="0.2">
      <c r="AA991" s="49">
        <v>986</v>
      </c>
      <c r="AC991" s="49"/>
      <c r="AD991" t="str">
        <f>IF(AC991&lt;&gt;"",VLOOKUP(AC991,$P$5:W$120,8,0),"")</f>
        <v/>
      </c>
      <c r="AF991" s="49" t="str">
        <f t="shared" si="155"/>
        <v/>
      </c>
      <c r="AG991" t="str">
        <f t="shared" si="153"/>
        <v/>
      </c>
      <c r="AH991" s="85"/>
      <c r="AI991" s="49" t="str">
        <f t="shared" si="156"/>
        <v/>
      </c>
      <c r="AJ991" t="str">
        <f t="shared" si="154"/>
        <v/>
      </c>
      <c r="AK991" s="97">
        <f t="shared" si="159"/>
        <v>0</v>
      </c>
      <c r="AM991" s="98">
        <f t="shared" si="152"/>
        <v>4703451</v>
      </c>
      <c r="AO991" s="100" t="str">
        <f t="shared" si="157"/>
        <v/>
      </c>
      <c r="AP991" s="100" t="str">
        <f>IF(AO991=1,COUNTIF($AO$6:AO991,"=1"),"")</f>
        <v/>
      </c>
      <c r="AQ991" s="101" t="str">
        <f t="shared" si="158"/>
        <v/>
      </c>
    </row>
    <row r="992" spans="27:43" x14ac:dyDescent="0.2">
      <c r="AA992" s="49">
        <v>987</v>
      </c>
      <c r="AC992" s="49"/>
      <c r="AD992" t="str">
        <f>IF(AC992&lt;&gt;"",VLOOKUP(AC992,$P$5:W$120,8,0),"")</f>
        <v/>
      </c>
      <c r="AF992" s="49" t="str">
        <f t="shared" si="155"/>
        <v/>
      </c>
      <c r="AG992" t="str">
        <f t="shared" si="153"/>
        <v/>
      </c>
      <c r="AH992" s="85"/>
      <c r="AI992" s="49" t="str">
        <f t="shared" si="156"/>
        <v/>
      </c>
      <c r="AJ992" t="str">
        <f t="shared" si="154"/>
        <v/>
      </c>
      <c r="AK992" s="97">
        <f t="shared" si="159"/>
        <v>0</v>
      </c>
      <c r="AM992" s="98">
        <f t="shared" si="152"/>
        <v>4703451</v>
      </c>
      <c r="AO992" s="100" t="str">
        <f t="shared" si="157"/>
        <v/>
      </c>
      <c r="AP992" s="100" t="str">
        <f>IF(AO992=1,COUNTIF($AO$6:AO992,"=1"),"")</f>
        <v/>
      </c>
      <c r="AQ992" s="101" t="str">
        <f t="shared" si="158"/>
        <v/>
      </c>
    </row>
    <row r="993" spans="27:43" x14ac:dyDescent="0.2">
      <c r="AA993" s="49">
        <v>988</v>
      </c>
      <c r="AC993" s="49"/>
      <c r="AD993" t="str">
        <f>IF(AC993&lt;&gt;"",VLOOKUP(AC993,$P$5:W$120,8,0),"")</f>
        <v/>
      </c>
      <c r="AF993" s="49" t="str">
        <f t="shared" si="155"/>
        <v/>
      </c>
      <c r="AG993" t="str">
        <f t="shared" si="153"/>
        <v/>
      </c>
      <c r="AH993" s="85"/>
      <c r="AI993" s="49" t="str">
        <f t="shared" si="156"/>
        <v/>
      </c>
      <c r="AJ993" t="str">
        <f t="shared" si="154"/>
        <v/>
      </c>
      <c r="AK993" s="97">
        <f t="shared" si="159"/>
        <v>0</v>
      </c>
      <c r="AM993" s="98">
        <f t="shared" si="152"/>
        <v>4703451</v>
      </c>
      <c r="AO993" s="100" t="str">
        <f t="shared" si="157"/>
        <v/>
      </c>
      <c r="AP993" s="100" t="str">
        <f>IF(AO993=1,COUNTIF($AO$6:AO993,"=1"),"")</f>
        <v/>
      </c>
      <c r="AQ993" s="101" t="str">
        <f t="shared" si="158"/>
        <v/>
      </c>
    </row>
    <row r="994" spans="27:43" x14ac:dyDescent="0.2">
      <c r="AA994" s="49">
        <v>989</v>
      </c>
      <c r="AC994" s="49"/>
      <c r="AD994" t="str">
        <f>IF(AC994&lt;&gt;"",VLOOKUP(AC994,$P$5:W$120,8,0),"")</f>
        <v/>
      </c>
      <c r="AF994" s="49" t="str">
        <f t="shared" si="155"/>
        <v/>
      </c>
      <c r="AG994" t="str">
        <f t="shared" si="153"/>
        <v/>
      </c>
      <c r="AH994" s="85"/>
      <c r="AI994" s="49" t="str">
        <f t="shared" si="156"/>
        <v/>
      </c>
      <c r="AJ994" t="str">
        <f t="shared" si="154"/>
        <v/>
      </c>
      <c r="AK994" s="97">
        <f t="shared" si="159"/>
        <v>0</v>
      </c>
      <c r="AM994" s="98">
        <f t="shared" si="152"/>
        <v>4703451</v>
      </c>
      <c r="AO994" s="100" t="str">
        <f t="shared" si="157"/>
        <v/>
      </c>
      <c r="AP994" s="100" t="str">
        <f>IF(AO994=1,COUNTIF($AO$6:AO994,"=1"),"")</f>
        <v/>
      </c>
      <c r="AQ994" s="101" t="str">
        <f t="shared" si="158"/>
        <v/>
      </c>
    </row>
    <row r="995" spans="27:43" x14ac:dyDescent="0.2">
      <c r="AA995" s="49">
        <v>990</v>
      </c>
      <c r="AC995" s="49"/>
      <c r="AD995" t="str">
        <f>IF(AC995&lt;&gt;"",VLOOKUP(AC995,$P$5:W$120,8,0),"")</f>
        <v/>
      </c>
      <c r="AF995" s="49" t="str">
        <f t="shared" si="155"/>
        <v/>
      </c>
      <c r="AG995" t="str">
        <f t="shared" si="153"/>
        <v/>
      </c>
      <c r="AH995" s="85"/>
      <c r="AI995" s="49" t="str">
        <f t="shared" si="156"/>
        <v/>
      </c>
      <c r="AJ995" t="str">
        <f t="shared" si="154"/>
        <v/>
      </c>
      <c r="AK995" s="97">
        <f t="shared" si="159"/>
        <v>0</v>
      </c>
      <c r="AM995" s="98">
        <f t="shared" si="152"/>
        <v>4703451</v>
      </c>
      <c r="AO995" s="100" t="str">
        <f t="shared" si="157"/>
        <v/>
      </c>
      <c r="AP995" s="100" t="str">
        <f>IF(AO995=1,COUNTIF($AO$6:AO995,"=1"),"")</f>
        <v/>
      </c>
      <c r="AQ995" s="101" t="str">
        <f t="shared" si="158"/>
        <v/>
      </c>
    </row>
    <row r="996" spans="27:43" x14ac:dyDescent="0.2">
      <c r="AA996" s="49">
        <v>991</v>
      </c>
      <c r="AC996" s="49"/>
      <c r="AD996" t="str">
        <f>IF(AC996&lt;&gt;"",VLOOKUP(AC996,$P$5:W$120,8,0),"")</f>
        <v/>
      </c>
      <c r="AF996" s="49" t="str">
        <f t="shared" si="155"/>
        <v/>
      </c>
      <c r="AG996" t="str">
        <f t="shared" si="153"/>
        <v/>
      </c>
      <c r="AH996" s="85"/>
      <c r="AI996" s="49" t="str">
        <f t="shared" si="156"/>
        <v/>
      </c>
      <c r="AJ996" t="str">
        <f t="shared" si="154"/>
        <v/>
      </c>
      <c r="AK996" s="97">
        <f t="shared" si="159"/>
        <v>0</v>
      </c>
      <c r="AM996" s="98">
        <f t="shared" si="152"/>
        <v>4703451</v>
      </c>
      <c r="AO996" s="100" t="str">
        <f t="shared" si="157"/>
        <v/>
      </c>
      <c r="AP996" s="100" t="str">
        <f>IF(AO996=1,COUNTIF($AO$6:AO996,"=1"),"")</f>
        <v/>
      </c>
      <c r="AQ996" s="101" t="str">
        <f t="shared" si="158"/>
        <v/>
      </c>
    </row>
    <row r="997" spans="27:43" x14ac:dyDescent="0.2">
      <c r="AA997" s="49">
        <v>992</v>
      </c>
      <c r="AC997" s="49"/>
      <c r="AD997" t="str">
        <f>IF(AC997&lt;&gt;"",VLOOKUP(AC997,$P$5:W$120,8,0),"")</f>
        <v/>
      </c>
      <c r="AF997" s="49" t="str">
        <f t="shared" si="155"/>
        <v/>
      </c>
      <c r="AG997" t="str">
        <f t="shared" si="153"/>
        <v/>
      </c>
      <c r="AH997" s="85"/>
      <c r="AI997" s="49" t="str">
        <f t="shared" si="156"/>
        <v/>
      </c>
      <c r="AJ997" t="str">
        <f t="shared" si="154"/>
        <v/>
      </c>
      <c r="AK997" s="97">
        <f t="shared" si="159"/>
        <v>0</v>
      </c>
      <c r="AM997" s="98">
        <f t="shared" si="152"/>
        <v>4703451</v>
      </c>
      <c r="AO997" s="100" t="str">
        <f t="shared" si="157"/>
        <v/>
      </c>
      <c r="AP997" s="100" t="str">
        <f>IF(AO997=1,COUNTIF($AO$6:AO997,"=1"),"")</f>
        <v/>
      </c>
      <c r="AQ997" s="101" t="str">
        <f t="shared" si="158"/>
        <v/>
      </c>
    </row>
    <row r="998" spans="27:43" x14ac:dyDescent="0.2">
      <c r="AA998" s="49">
        <v>993</v>
      </c>
      <c r="AC998" s="49"/>
      <c r="AD998" t="str">
        <f>IF(AC998&lt;&gt;"",VLOOKUP(AC998,$P$5:W$120,8,0),"")</f>
        <v/>
      </c>
      <c r="AF998" s="49" t="str">
        <f t="shared" si="155"/>
        <v/>
      </c>
      <c r="AG998" t="str">
        <f t="shared" si="153"/>
        <v/>
      </c>
      <c r="AH998" s="85"/>
      <c r="AI998" s="49" t="str">
        <f t="shared" si="156"/>
        <v/>
      </c>
      <c r="AJ998" t="str">
        <f t="shared" si="154"/>
        <v/>
      </c>
      <c r="AK998" s="97">
        <f t="shared" si="159"/>
        <v>0</v>
      </c>
      <c r="AM998" s="98">
        <f t="shared" si="152"/>
        <v>4703451</v>
      </c>
      <c r="AO998" s="100" t="str">
        <f t="shared" si="157"/>
        <v/>
      </c>
      <c r="AP998" s="100" t="str">
        <f>IF(AO998=1,COUNTIF($AO$6:AO998,"=1"),"")</f>
        <v/>
      </c>
      <c r="AQ998" s="101" t="str">
        <f t="shared" si="158"/>
        <v/>
      </c>
    </row>
    <row r="999" spans="27:43" x14ac:dyDescent="0.2">
      <c r="AA999" s="49">
        <v>994</v>
      </c>
      <c r="AC999" s="49"/>
      <c r="AD999" t="str">
        <f>IF(AC999&lt;&gt;"",VLOOKUP(AC999,$P$5:W$120,8,0),"")</f>
        <v/>
      </c>
      <c r="AF999" s="49" t="str">
        <f t="shared" si="155"/>
        <v/>
      </c>
      <c r="AG999" t="str">
        <f t="shared" si="153"/>
        <v/>
      </c>
      <c r="AH999" s="85"/>
      <c r="AI999" s="49" t="str">
        <f t="shared" si="156"/>
        <v/>
      </c>
      <c r="AJ999" t="str">
        <f t="shared" si="154"/>
        <v/>
      </c>
      <c r="AK999" s="97">
        <f t="shared" si="159"/>
        <v>0</v>
      </c>
      <c r="AM999" s="98">
        <f t="shared" si="152"/>
        <v>4703451</v>
      </c>
      <c r="AO999" s="100" t="str">
        <f t="shared" si="157"/>
        <v/>
      </c>
      <c r="AP999" s="100" t="str">
        <f>IF(AO999=1,COUNTIF($AO$6:AO999,"=1"),"")</f>
        <v/>
      </c>
      <c r="AQ999" s="101" t="str">
        <f t="shared" si="158"/>
        <v/>
      </c>
    </row>
    <row r="1000" spans="27:43" x14ac:dyDescent="0.2">
      <c r="AA1000" s="49">
        <v>995</v>
      </c>
      <c r="AC1000" s="49"/>
      <c r="AD1000" t="str">
        <f>IF(AC1000&lt;&gt;"",VLOOKUP(AC1000,$P$5:W$120,8,0),"")</f>
        <v/>
      </c>
      <c r="AF1000" s="49" t="str">
        <f t="shared" si="155"/>
        <v/>
      </c>
      <c r="AG1000" t="str">
        <f t="shared" si="153"/>
        <v/>
      </c>
      <c r="AH1000" s="85"/>
      <c r="AI1000" s="49" t="str">
        <f t="shared" si="156"/>
        <v/>
      </c>
      <c r="AJ1000" t="str">
        <f t="shared" si="154"/>
        <v/>
      </c>
      <c r="AK1000" s="97">
        <f t="shared" si="159"/>
        <v>0</v>
      </c>
      <c r="AM1000" s="98">
        <f t="shared" si="152"/>
        <v>4703451</v>
      </c>
      <c r="AO1000" s="100" t="str">
        <f t="shared" si="157"/>
        <v/>
      </c>
      <c r="AP1000" s="100" t="str">
        <f>IF(AO1000=1,COUNTIF($AO$6:AO1000,"=1"),"")</f>
        <v/>
      </c>
      <c r="AQ1000" s="101" t="str">
        <f t="shared" si="158"/>
        <v/>
      </c>
    </row>
    <row r="1001" spans="27:43" x14ac:dyDescent="0.2">
      <c r="AB1001" s="141" t="s">
        <v>306</v>
      </c>
    </row>
    <row r="1002" spans="27:43" x14ac:dyDescent="0.2">
      <c r="AB1002" s="141" t="s">
        <v>307</v>
      </c>
    </row>
    <row r="1003" spans="27:43" x14ac:dyDescent="0.2">
      <c r="AB1003" s="141" t="s">
        <v>308</v>
      </c>
    </row>
    <row r="1004" spans="27:43" x14ac:dyDescent="0.2">
      <c r="AB1004" s="141" t="s">
        <v>296</v>
      </c>
    </row>
  </sheetData>
  <phoneticPr fontId="42"/>
  <conditionalFormatting sqref="AB6:AK1000">
    <cfRule type="expression" dxfId="3" priority="2">
      <formula>MOD(ROW(),2)=0</formula>
    </cfRule>
  </conditionalFormatting>
  <conditionalFormatting sqref="AL6:AM1000">
    <cfRule type="expression" dxfId="2" priority="3">
      <formula>NOT(OR($AG6=$AM$3,$AJ6=$AM$3))</formula>
    </cfRule>
    <cfRule type="expression" dxfId="1" priority="4">
      <formula>MOD(ROW(),2)=0</formula>
    </cfRule>
  </conditionalFormatting>
  <dataValidations count="3">
    <dataValidation type="list" operator="equal" allowBlank="1" showErrorMessage="1" sqref="AM3" xr:uid="{00000000-0002-0000-0100-000000000000}">
      <formula1>$L$5:$L$106</formula1>
      <formula2>0</formula2>
    </dataValidation>
    <dataValidation type="list" operator="equal" allowBlank="1" sqref="S5:S120 U5:U120 AG6:AG1000 AJ6:AJ1000" xr:uid="{00000000-0002-0000-0100-000001000000}">
      <formula1>$L$5:$L$106</formula1>
      <formula2>0</formula2>
    </dataValidation>
    <dataValidation type="list" operator="equal" allowBlank="1" sqref="AD6:AD1000" xr:uid="{00000000-0002-0000-0100-000002000000}">
      <formula1>$W$5:$W$120</formula1>
      <formula2>0</formula2>
    </dataValidation>
  </dataValidations>
  <printOptions horizontalCentered="1" headings="1" gridLines="1"/>
  <pageMargins left="0.23611111111111099" right="0.23611111111111099" top="0.23611111111111099" bottom="0.23611111111111099" header="0.51180555555555496" footer="0.51180555555555496"/>
  <pageSetup paperSize="9" scale="85"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09"/>
  <sheetViews>
    <sheetView zoomScaleNormal="100" workbookViewId="0">
      <selection activeCell="D6" sqref="D6"/>
    </sheetView>
  </sheetViews>
  <sheetFormatPr defaultColWidth="12.296875" defaultRowHeight="12" x14ac:dyDescent="0.2"/>
  <cols>
    <col min="1" max="1" width="4.3984375" customWidth="1"/>
    <col min="2" max="2" width="9.19921875" customWidth="1"/>
    <col min="3" max="3" width="29.296875" customWidth="1"/>
    <col min="4" max="4" width="14.19921875" customWidth="1"/>
    <col min="8" max="8" width="4.09765625" customWidth="1"/>
    <col min="9" max="9" width="3.59765625" customWidth="1"/>
    <col min="10" max="10" width="4.3984375" customWidth="1"/>
  </cols>
  <sheetData>
    <row r="1" spans="1:10" x14ac:dyDescent="0.2">
      <c r="B1" s="49" t="s">
        <v>309</v>
      </c>
      <c r="D1" s="49" t="s">
        <v>310</v>
      </c>
      <c r="F1" s="154" t="s">
        <v>311</v>
      </c>
    </row>
    <row r="2" spans="1:10" ht="14" x14ac:dyDescent="0.2">
      <c r="B2" s="155" t="s">
        <v>312</v>
      </c>
      <c r="C2" s="156"/>
      <c r="D2" s="157" t="s">
        <v>86</v>
      </c>
      <c r="E2" s="158">
        <f>IF(D2="","",VALUE(MID(D2,1,FIND(" ",D2,1))))</f>
        <v>51</v>
      </c>
      <c r="F2" s="158" t="str">
        <f>IF(D2="","",VLOOKUP(E2,仕訳帳・設定!B5:L106,3,0)&amp;"方残")</f>
        <v>借方残</v>
      </c>
      <c r="G2" s="159">
        <f>COUNTIF(仕訳帳・設定!$AO$6:$AO$507,"=1")</f>
        <v>19</v>
      </c>
      <c r="I2" s="160" t="s">
        <v>313</v>
      </c>
      <c r="J2" s="91"/>
    </row>
    <row r="4" spans="1:10" x14ac:dyDescent="0.2">
      <c r="B4" s="161" t="s">
        <v>314</v>
      </c>
      <c r="C4" s="161" t="s">
        <v>315</v>
      </c>
      <c r="D4" s="161" t="s">
        <v>316</v>
      </c>
      <c r="E4" s="161" t="s">
        <v>71</v>
      </c>
      <c r="F4" s="161" t="s">
        <v>73</v>
      </c>
      <c r="G4" s="161" t="s">
        <v>317</v>
      </c>
      <c r="I4" s="160" t="s">
        <v>318</v>
      </c>
      <c r="J4" s="162" t="s">
        <v>319</v>
      </c>
    </row>
    <row r="5" spans="1:10" x14ac:dyDescent="0.2">
      <c r="A5" s="49" t="s">
        <v>75</v>
      </c>
      <c r="B5" s="96" t="str">
        <f>IF(D2="",""," 1 月 1 日")</f>
        <v xml:space="preserve"> 1 月 1 日</v>
      </c>
      <c r="C5" t="str">
        <f>IF(D2="",""," 　　開始残高")</f>
        <v xml:space="preserve"> 　　開始残高</v>
      </c>
      <c r="E5" s="85">
        <f>IF(D2="","",VLOOKUP(E2,仕訳帳・設定!B5:L106,4,0))</f>
        <v>4682000</v>
      </c>
      <c r="F5" s="85">
        <f>IF(D2="","",VLOOKUP(E2,仕訳帳・設定!B5:L106,5,0))</f>
        <v>0</v>
      </c>
      <c r="G5" s="85">
        <f>IF(F2="借方残",E5,F5)</f>
        <v>4682000</v>
      </c>
      <c r="I5" s="100"/>
      <c r="J5" s="100"/>
    </row>
    <row r="6" spans="1:10" x14ac:dyDescent="0.2">
      <c r="A6" s="49">
        <v>1</v>
      </c>
      <c r="B6" s="96">
        <f>IF($A6&gt;$G$2,"",INDEX(仕訳帳・設定!$AB$6:$AK$1000,$J6,1))</f>
        <v>45726</v>
      </c>
      <c r="C6" s="96" t="str">
        <f>IF(OR($D$2="",$A6&gt;$G$2),"",INDEX(仕訳帳・設定!$AB$6:$AK$1000,$J6,3)&amp;" "&amp;INDEX(仕訳帳・設定!$AB$6:$AK$1000,$J6,4))</f>
        <v xml:space="preserve">101 苗木購入 </v>
      </c>
      <c r="D6" s="163" t="str">
        <f>IF(OR($D$2="",$A6&gt;$G$2),"",IF($I6="借",INDEX(仕訳帳・設定!$AB$6:$AK$1000,$J6,9),INDEX(仕訳帳・設定!$AB$6:$AK$1000,$J6,6)))</f>
        <v>20 種　苗　費</v>
      </c>
      <c r="E6" s="85">
        <f>IF($A6&gt;$G$2,"",IF($I6="借",(INDEX(仕訳帳・設定!$AB$6:$AK$1000,$J6,7)),0))</f>
        <v>0</v>
      </c>
      <c r="F6" s="85">
        <f>IF($A6&gt;$G$2,"",IF($I6="借",0,INDEX(仕訳帳・設定!$AB$6:$AK$1000,$J6,7)))</f>
        <v>550000</v>
      </c>
      <c r="G6" s="164">
        <f t="shared" ref="G6:G69" si="0">IF($A6&gt;$G$2,"",IF($F$2="借方残",G5+E6-F6,G5+F6-E6))</f>
        <v>4132000</v>
      </c>
      <c r="I6" s="101" t="str">
        <f>IF($A6&gt;$G$2,"",INDEX(仕訳帳・設定!$AQ$6:$AQ$1000,MATCH($A6,仕訳帳・設定!$AP$6:$AP$1000,0),1))</f>
        <v>貸</v>
      </c>
      <c r="J6" s="100">
        <f>IF($A6&gt;$G$2,"",MATCH($A6,仕訳帳・設定!$AP$6:$AP$1000))</f>
        <v>3</v>
      </c>
    </row>
    <row r="7" spans="1:10" x14ac:dyDescent="0.2">
      <c r="A7" s="49">
        <v>2</v>
      </c>
      <c r="B7" s="96">
        <f>IF($A7&gt;$G$2,"",INDEX(仕訳帳・設定!$AB$6:$AK$1000,$J7,1))</f>
        <v>45802</v>
      </c>
      <c r="C7" s="96" t="str">
        <f>IF(OR($D$2="",$A7&gt;$G$2),"",INDEX(仕訳帳・設定!$AB$6:$AK$1000,$J7,3)&amp;" "&amp;INDEX(仕訳帳・設定!$AB$6:$AK$1000,$J7,4))</f>
        <v xml:space="preserve">102 固定資産税 </v>
      </c>
      <c r="D7" s="163" t="str">
        <f>IF(OR($D$2="",$A7&gt;$G$2),"",IF($I7="借",INDEX(仕訳帳・設定!$AB$6:$AK$1000,$J7,9),INDEX(仕訳帳・設定!$AB$6:$AK$1000,$J7,6)))</f>
        <v>19 租税公課</v>
      </c>
      <c r="E7" s="85">
        <f>IF($A7&gt;$G$2,"",IF($I7="借",(INDEX(仕訳帳・設定!$AB$6:$AK$1000,$J7,7)),0))</f>
        <v>0</v>
      </c>
      <c r="F7" s="85">
        <f>IF($A7&gt;$G$2,"",IF($I7="借",0,INDEX(仕訳帳・設定!$AB$6:$AK$1000,$J7,7)))</f>
        <v>220000</v>
      </c>
      <c r="G7" s="164">
        <f t="shared" si="0"/>
        <v>3912000</v>
      </c>
      <c r="I7" s="101" t="str">
        <f>IF($A7&gt;$G$2,"",INDEX(仕訳帳・設定!$AQ$6:$AQ$1000,MATCH($A7,仕訳帳・設定!$AP$6:$AP$1000,0),1))</f>
        <v>貸</v>
      </c>
      <c r="J7" s="100">
        <f>IF($A7&gt;$G$2,"",MATCH($A7,仕訳帳・設定!$AP$6:$AP$1000))</f>
        <v>6</v>
      </c>
    </row>
    <row r="8" spans="1:10" x14ac:dyDescent="0.2">
      <c r="A8" s="49">
        <v>3</v>
      </c>
      <c r="B8" s="96">
        <f>IF($A8&gt;$G$2,"",INDEX(仕訳帳・設定!$AB$6:$AK$1000,$J8,1))</f>
        <v>45808</v>
      </c>
      <c r="C8" s="96" t="str">
        <f>IF(OR($D$2="",$A8&gt;$G$2),"",INDEX(仕訳帳・設定!$AB$6:$AK$1000,$J8,3)&amp;" "&amp;INDEX(仕訳帳・設定!$AB$6:$AK$1000,$J8,4))</f>
        <v xml:space="preserve">103 購買買掛支払 </v>
      </c>
      <c r="D8" s="163" t="str">
        <f>IF(OR($D$2="",$A8&gt;$G$2),"",IF($I8="借",INDEX(仕訳帳・設定!$AB$6:$AK$1000,$J8,9),INDEX(仕訳帳・設定!$AB$6:$AK$1000,$J8,6)))</f>
        <v>77 買　掛　金</v>
      </c>
      <c r="E8" s="85">
        <f>IF($A8&gt;$G$2,"",IF($I8="借",(INDEX(仕訳帳・設定!$AB$6:$AK$1000,$J8,7)),0))</f>
        <v>0</v>
      </c>
      <c r="F8" s="85">
        <f>IF($A8&gt;$G$2,"",IF($I8="借",0,INDEX(仕訳帳・設定!$AB$6:$AK$1000,$J8,7)))</f>
        <v>800000</v>
      </c>
      <c r="G8" s="164">
        <f t="shared" si="0"/>
        <v>3112000</v>
      </c>
      <c r="I8" s="101" t="str">
        <f>IF($A8&gt;$G$2,"",INDEX(仕訳帳・設定!$AQ$6:$AQ$1000,MATCH($A8,仕訳帳・設定!$AP$6:$AP$1000,0),1))</f>
        <v>貸</v>
      </c>
      <c r="J8" s="100">
        <f>IF($A8&gt;$G$2,"",MATCH($A8,仕訳帳・設定!$AP$6:$AP$1000))</f>
        <v>7</v>
      </c>
    </row>
    <row r="9" spans="1:10" x14ac:dyDescent="0.2">
      <c r="A9" s="49">
        <v>4</v>
      </c>
      <c r="B9" s="96">
        <f>IF($A9&gt;$G$2,"",INDEX(仕訳帳・設定!$AB$6:$AK$1000,$J9,1))</f>
        <v>45838</v>
      </c>
      <c r="C9" s="96" t="str">
        <f>IF(OR($D$2="",$A9&gt;$G$2),"",INDEX(仕訳帳・設定!$AB$6:$AK$1000,$J9,3)&amp;" "&amp;INDEX(仕訳帳・設定!$AB$6:$AK$1000,$J9,4))</f>
        <v xml:space="preserve">104 借入金　元金返済 </v>
      </c>
      <c r="D9" s="163" t="str">
        <f>IF(OR($D$2="",$A9&gt;$G$2),"",IF($I9="借",INDEX(仕訳帳・設定!$AB$6:$AK$1000,$J9,9),INDEX(仕訳帳・設定!$AB$6:$AK$1000,$J9,6)))</f>
        <v>81 借　入　金</v>
      </c>
      <c r="E9" s="85">
        <f>IF($A9&gt;$G$2,"",IF($I9="借",(INDEX(仕訳帳・設定!$AB$6:$AK$1000,$J9,7)),0))</f>
        <v>0</v>
      </c>
      <c r="F9" s="85">
        <f>IF($A9&gt;$G$2,"",IF($I9="借",0,INDEX(仕訳帳・設定!$AB$6:$AK$1000,$J9,7)))</f>
        <v>495200</v>
      </c>
      <c r="G9" s="164">
        <f t="shared" si="0"/>
        <v>2616800</v>
      </c>
      <c r="I9" s="101" t="str">
        <f>IF($A9&gt;$G$2,"",INDEX(仕訳帳・設定!$AQ$6:$AQ$1000,MATCH($A9,仕訳帳・設定!$AP$6:$AP$1000,0),1))</f>
        <v>貸</v>
      </c>
      <c r="J9" s="100">
        <f>IF($A9&gt;$G$2,"",MATCH($A9,仕訳帳・設定!$AP$6:$AP$1000))</f>
        <v>8</v>
      </c>
    </row>
    <row r="10" spans="1:10" x14ac:dyDescent="0.2">
      <c r="A10" s="49">
        <v>5</v>
      </c>
      <c r="B10" s="96">
        <f>IF($A10&gt;$G$2,"",INDEX(仕訳帳・設定!$AB$6:$AK$1000,$J10,1))</f>
        <v>0</v>
      </c>
      <c r="C10" s="96" t="str">
        <f>IF(OR($D$2="",$A10&gt;$G$2),"",INDEX(仕訳帳・設定!$AB$6:$AK$1000,$J10,3)&amp;" "&amp;INDEX(仕訳帳・設定!$AB$6:$AK$1000,$J10,4))</f>
        <v xml:space="preserve">105 借入金　利息 </v>
      </c>
      <c r="D10" s="163" t="str">
        <f>IF(OR($D$2="",$A10&gt;$G$2),"",IF($I10="借",INDEX(仕訳帳・設定!$AB$6:$AK$1000,$J10,9),INDEX(仕訳帳・設定!$AB$6:$AK$1000,$J10,6)))</f>
        <v>34 利子割引料</v>
      </c>
      <c r="E10" s="85">
        <f>IF($A10&gt;$G$2,"",IF($I10="借",(INDEX(仕訳帳・設定!$AB$6:$AK$1000,$J10,7)),0))</f>
        <v>0</v>
      </c>
      <c r="F10" s="85">
        <f>IF($A10&gt;$G$2,"",IF($I10="借",0,INDEX(仕訳帳・設定!$AB$6:$AK$1000,$J10,7)))</f>
        <v>4800</v>
      </c>
      <c r="G10" s="164">
        <f t="shared" si="0"/>
        <v>2612000</v>
      </c>
      <c r="I10" s="101" t="str">
        <f>IF($A10&gt;$G$2,"",INDEX(仕訳帳・設定!$AQ$6:$AQ$1000,MATCH($A10,仕訳帳・設定!$AP$6:$AP$1000,0),1))</f>
        <v>貸</v>
      </c>
      <c r="J10" s="100">
        <f>IF($A10&gt;$G$2,"",MATCH($A10,仕訳帳・設定!$AP$6:$AP$1000))</f>
        <v>9</v>
      </c>
    </row>
    <row r="11" spans="1:10" x14ac:dyDescent="0.2">
      <c r="A11" s="49">
        <v>6</v>
      </c>
      <c r="B11" s="96">
        <f>IF($A11&gt;$G$2,"",INDEX(仕訳帳・設定!$AB$6:$AK$1000,$J11,1))</f>
        <v>45856</v>
      </c>
      <c r="C11" s="96" t="str">
        <f>IF(OR($D$2="",$A11&gt;$G$2),"",INDEX(仕訳帳・設定!$AB$6:$AK$1000,$J11,3)&amp;" "&amp;INDEX(仕訳帳・設定!$AB$6:$AK$1000,$J11,4))</f>
        <v xml:space="preserve">106 売掛金　回収 </v>
      </c>
      <c r="D11" s="163" t="str">
        <f>IF(OR($D$2="",$A11&gt;$G$2),"",IF($I11="借",INDEX(仕訳帳・設定!$AB$6:$AK$1000,$J11,9),INDEX(仕訳帳・設定!$AB$6:$AK$1000,$J11,6)))</f>
        <v>56 売　掛　金</v>
      </c>
      <c r="E11" s="85">
        <f>IF($A11&gt;$G$2,"",IF($I11="借",(INDEX(仕訳帳・設定!$AB$6:$AK$1000,$J11,7)),0))</f>
        <v>5830000</v>
      </c>
      <c r="F11" s="85">
        <f>IF($A11&gt;$G$2,"",IF($I11="借",0,INDEX(仕訳帳・設定!$AB$6:$AK$1000,$J11,7)))</f>
        <v>0</v>
      </c>
      <c r="G11" s="164">
        <f t="shared" si="0"/>
        <v>8442000</v>
      </c>
      <c r="I11" s="101" t="str">
        <f>IF($A11&gt;$G$2,"",INDEX(仕訳帳・設定!$AQ$6:$AQ$1000,MATCH($A11,仕訳帳・設定!$AP$6:$AP$1000,0),1))</f>
        <v>借</v>
      </c>
      <c r="J11" s="100">
        <f>IF($A11&gt;$G$2,"",MATCH($A11,仕訳帳・設定!$AP$6:$AP$1000))</f>
        <v>10</v>
      </c>
    </row>
    <row r="12" spans="1:10" x14ac:dyDescent="0.2">
      <c r="A12" s="49">
        <v>7</v>
      </c>
      <c r="B12" s="96">
        <f>IF($A12&gt;$G$2,"",INDEX(仕訳帳・設定!$AB$6:$AK$1000,$J12,1))</f>
        <v>0</v>
      </c>
      <c r="C12" s="96" t="str">
        <f>IF(OR($D$2="",$A12&gt;$G$2),"",INDEX(仕訳帳・設定!$AB$6:$AK$1000,$J12,3)&amp;" "&amp;INDEX(仕訳帳・設定!$AB$6:$AK$1000,$J12,4))</f>
        <v xml:space="preserve">107 販売手数料 </v>
      </c>
      <c r="D12" s="163" t="str">
        <f>IF(OR($D$2="",$A12&gt;$G$2),"",IF($I12="借",INDEX(仕訳帳・設定!$AB$6:$AK$1000,$J12,9),INDEX(仕訳帳・設定!$AB$6:$AK$1000,$J12,6)))</f>
        <v>32 荷造運賃手数料</v>
      </c>
      <c r="E12" s="85">
        <f>IF($A12&gt;$G$2,"",IF($I12="借",(INDEX(仕訳帳・設定!$AB$6:$AK$1000,$J12,7)),0))</f>
        <v>0</v>
      </c>
      <c r="F12" s="85">
        <f>IF($A12&gt;$G$2,"",IF($I12="借",0,INDEX(仕訳帳・設定!$AB$6:$AK$1000,$J12,7)))</f>
        <v>440000</v>
      </c>
      <c r="G12" s="164">
        <f t="shared" si="0"/>
        <v>8002000</v>
      </c>
      <c r="I12" s="101" t="str">
        <f>IF($A12&gt;$G$2,"",INDEX(仕訳帳・設定!$AQ$6:$AQ$1000,MATCH($A12,仕訳帳・設定!$AP$6:$AP$1000,0),1))</f>
        <v>貸</v>
      </c>
      <c r="J12" s="100">
        <f>IF($A12&gt;$G$2,"",MATCH($A12,仕訳帳・設定!$AP$6:$AP$1000))</f>
        <v>11</v>
      </c>
    </row>
    <row r="13" spans="1:10" x14ac:dyDescent="0.2">
      <c r="A13" s="49">
        <v>8</v>
      </c>
      <c r="B13" s="96">
        <f>IF($A13&gt;$G$2,"",INDEX(仕訳帳・設定!$AB$6:$AK$1000,$J13,1))</f>
        <v>45926</v>
      </c>
      <c r="C13" s="96" t="str">
        <f>IF(OR($D$2="",$A13&gt;$G$2),"",INDEX(仕訳帳・設定!$AB$6:$AK$1000,$J13,3)&amp;" "&amp;INDEX(仕訳帳・設定!$AB$6:$AK$1000,$J13,4))</f>
        <v xml:space="preserve">108 ハウス　修理 </v>
      </c>
      <c r="D13" s="163" t="str">
        <f>IF(OR($D$2="",$A13&gt;$G$2),"",IF($I13="借",INDEX(仕訳帳・設定!$AB$6:$AK$1000,$J13,9),INDEX(仕訳帳・設定!$AB$6:$AK$1000,$J13,6)))</f>
        <v>27 修　繕　費</v>
      </c>
      <c r="E13" s="85">
        <f>IF($A13&gt;$G$2,"",IF($I13="借",(INDEX(仕訳帳・設定!$AB$6:$AK$1000,$J13,7)),0))</f>
        <v>0</v>
      </c>
      <c r="F13" s="85">
        <f>IF($A13&gt;$G$2,"",IF($I13="借",0,INDEX(仕訳帳・設定!$AB$6:$AK$1000,$J13,7)))</f>
        <v>165000</v>
      </c>
      <c r="G13" s="164">
        <f t="shared" si="0"/>
        <v>7837000</v>
      </c>
      <c r="I13" s="101" t="str">
        <f>IF($A13&gt;$G$2,"",INDEX(仕訳帳・設定!$AQ$6:$AQ$1000,MATCH($A13,仕訳帳・設定!$AP$6:$AP$1000,0),1))</f>
        <v>貸</v>
      </c>
      <c r="J13" s="100">
        <f>IF($A13&gt;$G$2,"",MATCH($A13,仕訳帳・設定!$AP$6:$AP$1000))</f>
        <v>13</v>
      </c>
    </row>
    <row r="14" spans="1:10" x14ac:dyDescent="0.2">
      <c r="A14" s="49">
        <v>9</v>
      </c>
      <c r="B14" s="96">
        <f>IF($A14&gt;$G$2,"",INDEX(仕訳帳・設定!$AB$6:$AK$1000,$J14,1))</f>
        <v>0</v>
      </c>
      <c r="C14" s="96" t="str">
        <f>IF(OR($D$2="",$A14&gt;$G$2),"",INDEX(仕訳帳・設定!$AB$6:$AK$1000,$J14,3)&amp;" "&amp;INDEX(仕訳帳・設定!$AB$6:$AK$1000,$J14,4))</f>
        <v xml:space="preserve">109 ハウス　資本的改造 </v>
      </c>
      <c r="D14" s="163" t="str">
        <f>IF(OR($D$2="",$A14&gt;$G$2),"",IF($I14="借",INDEX(仕訳帳・設定!$AB$6:$AK$1000,$J14,9),INDEX(仕訳帳・設定!$AB$6:$AK$1000,$J14,6)))</f>
        <v>67 建物・構築物</v>
      </c>
      <c r="E14" s="85">
        <f>IF($A14&gt;$G$2,"",IF($I14="借",(INDEX(仕訳帳・設定!$AB$6:$AK$1000,$J14,7)),0))</f>
        <v>0</v>
      </c>
      <c r="F14" s="85">
        <f>IF($A14&gt;$G$2,"",IF($I14="借",0,INDEX(仕訳帳・設定!$AB$6:$AK$1000,$J14,7)))</f>
        <v>1650000</v>
      </c>
      <c r="G14" s="164">
        <f t="shared" si="0"/>
        <v>6187000</v>
      </c>
      <c r="I14" s="101" t="str">
        <f>IF($A14&gt;$G$2,"",INDEX(仕訳帳・設定!$AQ$6:$AQ$1000,MATCH($A14,仕訳帳・設定!$AP$6:$AP$1000,0),1))</f>
        <v>貸</v>
      </c>
      <c r="J14" s="100">
        <f>IF($A14&gt;$G$2,"",MATCH($A14,仕訳帳・設定!$AP$6:$AP$1000))</f>
        <v>14</v>
      </c>
    </row>
    <row r="15" spans="1:10" x14ac:dyDescent="0.2">
      <c r="A15" s="49">
        <v>10</v>
      </c>
      <c r="B15" s="96">
        <f>IF($A15&gt;$G$2,"",INDEX(仕訳帳・設定!$AB$6:$AK$1000,$J15,1))</f>
        <v>45950</v>
      </c>
      <c r="C15" s="96" t="str">
        <f>IF(OR($D$2="",$A15&gt;$G$2),"",INDEX(仕訳帳・設定!$AB$6:$AK$1000,$J15,3)&amp;" "&amp;INDEX(仕訳帳・設定!$AB$6:$AK$1000,$J15,4))</f>
        <v xml:space="preserve">110 ハウス　ボイラー設備 </v>
      </c>
      <c r="D15" s="163" t="str">
        <f>IF(OR($D$2="",$A15&gt;$G$2),"",IF($I15="借",INDEX(仕訳帳・設定!$AB$6:$AK$1000,$J15,9),INDEX(仕訳帳・設定!$AB$6:$AK$1000,$J15,6)))</f>
        <v>68 農機具等</v>
      </c>
      <c r="E15" s="85">
        <f>IF($A15&gt;$G$2,"",IF($I15="借",(INDEX(仕訳帳・設定!$AB$6:$AK$1000,$J15,7)),0))</f>
        <v>0</v>
      </c>
      <c r="F15" s="85">
        <f>IF($A15&gt;$G$2,"",IF($I15="借",0,INDEX(仕訳帳・設定!$AB$6:$AK$1000,$J15,7)))</f>
        <v>200000</v>
      </c>
      <c r="G15" s="164">
        <f t="shared" si="0"/>
        <v>5987000</v>
      </c>
      <c r="I15" s="101" t="str">
        <f>IF($A15&gt;$G$2,"",INDEX(仕訳帳・設定!$AQ$6:$AQ$1000,MATCH($A15,仕訳帳・設定!$AP$6:$AP$1000,0),1))</f>
        <v>貸</v>
      </c>
      <c r="J15" s="100">
        <f>IF($A15&gt;$G$2,"",MATCH($A15,仕訳帳・設定!$AP$6:$AP$1000))</f>
        <v>16</v>
      </c>
    </row>
    <row r="16" spans="1:10" x14ac:dyDescent="0.2">
      <c r="A16" s="49">
        <v>11</v>
      </c>
      <c r="B16" s="96">
        <f>IF($A16&gt;$G$2,"",INDEX(仕訳帳・設定!$AB$6:$AK$1000,$J16,1))</f>
        <v>45979</v>
      </c>
      <c r="C16" s="96" t="str">
        <f>IF(OR($D$2="",$A16&gt;$G$2),"",INDEX(仕訳帳・設定!$AB$6:$AK$1000,$J16,3)&amp;" "&amp;INDEX(仕訳帳・設定!$AB$6:$AK$1000,$J16,4))</f>
        <v xml:space="preserve">111 園芸施設共済金 </v>
      </c>
      <c r="D16" s="163" t="str">
        <f>IF(OR($D$2="",$A16&gt;$G$2),"",IF($I16="借",INDEX(仕訳帳・設定!$AB$6:$AK$1000,$J16,9),INDEX(仕訳帳・設定!$AB$6:$AK$1000,$J16,6)))</f>
        <v>16 雑　収　入</v>
      </c>
      <c r="E16" s="85">
        <f>IF($A16&gt;$G$2,"",IF($I16="借",(INDEX(仕訳帳・設定!$AB$6:$AK$1000,$J16,7)),0))</f>
        <v>1500000</v>
      </c>
      <c r="F16" s="85">
        <f>IF($A16&gt;$G$2,"",IF($I16="借",0,INDEX(仕訳帳・設定!$AB$6:$AK$1000,$J16,7)))</f>
        <v>0</v>
      </c>
      <c r="G16" s="164">
        <f t="shared" si="0"/>
        <v>7487000</v>
      </c>
      <c r="I16" s="101" t="str">
        <f>IF($A16&gt;$G$2,"",INDEX(仕訳帳・設定!$AQ$6:$AQ$1000,MATCH($A16,仕訳帳・設定!$AP$6:$AP$1000,0),1))</f>
        <v>借</v>
      </c>
      <c r="J16" s="100">
        <f>IF($A16&gt;$G$2,"",MATCH($A16,仕訳帳・設定!$AP$6:$AP$1000))</f>
        <v>18</v>
      </c>
    </row>
    <row r="17" spans="1:10" x14ac:dyDescent="0.2">
      <c r="A17" s="49">
        <v>12</v>
      </c>
      <c r="B17" s="96">
        <f>IF($A17&gt;$G$2,"",INDEX(仕訳帳・設定!$AB$6:$AK$1000,$J17,1))</f>
        <v>45980</v>
      </c>
      <c r="C17" s="96" t="str">
        <f>IF(OR($D$2="",$A17&gt;$G$2),"",INDEX(仕訳帳・設定!$AB$6:$AK$1000,$J17,3)&amp;" "&amp;INDEX(仕訳帳・設定!$AB$6:$AK$1000,$J17,4))</f>
        <v xml:space="preserve">121 花き売上（産直ひまわり） </v>
      </c>
      <c r="D17" s="163" t="str">
        <f>IF(OR($D$2="",$A17&gt;$G$2),"",IF($I17="借",INDEX(仕訳帳・設定!$AB$6:$AK$1000,$J17,9),INDEX(仕訳帳・設定!$AB$6:$AK$1000,$J17,6)))</f>
        <v>12 _花き売上</v>
      </c>
      <c r="E17" s="85">
        <f>IF($A17&gt;$G$2,"",IF($I17="借",(INDEX(仕訳帳・設定!$AB$6:$AK$1000,$J17,7)),0))</f>
        <v>8185795</v>
      </c>
      <c r="F17" s="85">
        <f>IF($A17&gt;$G$2,"",IF($I17="借",0,INDEX(仕訳帳・設定!$AB$6:$AK$1000,$J17,7)))</f>
        <v>0</v>
      </c>
      <c r="G17" s="164">
        <f t="shared" si="0"/>
        <v>15672795</v>
      </c>
      <c r="I17" s="101" t="str">
        <f>IF($A17&gt;$G$2,"",INDEX(仕訳帳・設定!$AQ$6:$AQ$1000,MATCH($A17,仕訳帳・設定!$AP$6:$AP$1000,0),1))</f>
        <v>借</v>
      </c>
      <c r="J17" s="100">
        <f>IF($A17&gt;$G$2,"",MATCH($A17,仕訳帳・設定!$AP$6:$AP$1000))</f>
        <v>19</v>
      </c>
    </row>
    <row r="18" spans="1:10" x14ac:dyDescent="0.2">
      <c r="A18" s="49">
        <v>13</v>
      </c>
      <c r="B18" s="96">
        <f>IF($A18&gt;$G$2,"",INDEX(仕訳帳・設定!$AB$6:$AK$1000,$J18,1))</f>
        <v>45981</v>
      </c>
      <c r="C18" s="96" t="str">
        <f>IF(OR($D$2="",$A18&gt;$G$2),"",INDEX(仕訳帳・設定!$AB$6:$AK$1000,$J18,3)&amp;" "&amp;INDEX(仕訳帳・設定!$AB$6:$AK$1000,$J18,4))</f>
        <v xml:space="preserve">112 賃金手当　支払 </v>
      </c>
      <c r="D18" s="163" t="str">
        <f>IF(OR($D$2="",$A18&gt;$G$2),"",IF($I18="借",INDEX(仕訳帳・設定!$AB$6:$AK$1000,$J18,9),INDEX(仕訳帳・設定!$AB$6:$AK$1000,$J18,6)))</f>
        <v>33 雇人費</v>
      </c>
      <c r="E18" s="85">
        <f>IF($A18&gt;$G$2,"",IF($I18="借",(INDEX(仕訳帳・設定!$AB$6:$AK$1000,$J18,7)),0))</f>
        <v>0</v>
      </c>
      <c r="F18" s="85">
        <f>IF($A18&gt;$G$2,"",IF($I18="借",0,INDEX(仕訳帳・設定!$AB$6:$AK$1000,$J18,7)))</f>
        <v>772000</v>
      </c>
      <c r="G18" s="164">
        <f t="shared" si="0"/>
        <v>14900795</v>
      </c>
      <c r="I18" s="101" t="str">
        <f>IF($A18&gt;$G$2,"",INDEX(仕訳帳・設定!$AQ$6:$AQ$1000,MATCH($A18,仕訳帳・設定!$AP$6:$AP$1000,0),1))</f>
        <v>貸</v>
      </c>
      <c r="J18" s="100">
        <f>IF($A18&gt;$G$2,"",MATCH($A18,仕訳帳・設定!$AP$6:$AP$1000))</f>
        <v>20</v>
      </c>
    </row>
    <row r="19" spans="1:10" x14ac:dyDescent="0.2">
      <c r="A19" s="49">
        <v>14</v>
      </c>
      <c r="B19" s="96">
        <f>IF($A19&gt;$G$2,"",INDEX(仕訳帳・設定!$AB$6:$AK$1000,$J19,1))</f>
        <v>46006</v>
      </c>
      <c r="C19" s="96" t="str">
        <f>IF(OR($D$2="",$A19&gt;$G$2),"",INDEX(仕訳帳・設定!$AB$6:$AK$1000,$J19,3)&amp;" "&amp;INDEX(仕訳帳・設定!$AB$6:$AK$1000,$J19,4))</f>
        <v xml:space="preserve">113 次世代投資資金 </v>
      </c>
      <c r="D19" s="163" t="str">
        <f>IF(OR($D$2="",$A19&gt;$G$2),"",IF($I19="借",INDEX(仕訳帳・設定!$AB$6:$AK$1000,$J19,9),INDEX(仕訳帳・設定!$AB$6:$AK$1000,$J19,6)))</f>
        <v>16 雑　収　入</v>
      </c>
      <c r="E19" s="85">
        <f>IF($A19&gt;$G$2,"",IF($I19="借",(INDEX(仕訳帳・設定!$AB$6:$AK$1000,$J19,7)),0))</f>
        <v>1500000</v>
      </c>
      <c r="F19" s="85">
        <f>IF($A19&gt;$G$2,"",IF($I19="借",0,INDEX(仕訳帳・設定!$AB$6:$AK$1000,$J19,7)))</f>
        <v>0</v>
      </c>
      <c r="G19" s="164">
        <f t="shared" si="0"/>
        <v>16400795</v>
      </c>
      <c r="I19" s="101" t="str">
        <f>IF($A19&gt;$G$2,"",INDEX(仕訳帳・設定!$AQ$6:$AQ$1000,MATCH($A19,仕訳帳・設定!$AP$6:$AP$1000,0),1))</f>
        <v>借</v>
      </c>
      <c r="J19" s="100">
        <f>IF($A19&gt;$G$2,"",MATCH($A19,仕訳帳・設定!$AP$6:$AP$1000))</f>
        <v>23</v>
      </c>
    </row>
    <row r="20" spans="1:10" x14ac:dyDescent="0.2">
      <c r="A20" s="49">
        <v>15</v>
      </c>
      <c r="B20" s="96">
        <f>IF($A20&gt;$G$2,"",INDEX(仕訳帳・設定!$AB$6:$AK$1000,$J20,1))</f>
        <v>46007</v>
      </c>
      <c r="C20" s="96" t="str">
        <f>IF(OR($D$2="",$A20&gt;$G$2),"",INDEX(仕訳帳・設定!$AB$6:$AK$1000,$J20,3)&amp;" "&amp;INDEX(仕訳帳・設定!$AB$6:$AK$1000,$J20,4))</f>
        <v xml:space="preserve">114 ボイラー補助金 </v>
      </c>
      <c r="D20" s="163" t="str">
        <f>IF(OR($D$2="",$A20&gt;$G$2),"",IF($I20="借",INDEX(仕訳帳・設定!$AB$6:$AK$1000,$J20,9),INDEX(仕訳帳・設定!$AB$6:$AK$1000,$J20,6)))</f>
        <v>98 事業主借</v>
      </c>
      <c r="E20" s="85">
        <f>IF($A20&gt;$G$2,"",IF($I20="借",(INDEX(仕訳帳・設定!$AB$6:$AK$1000,$J20,7)),0))</f>
        <v>1350000</v>
      </c>
      <c r="F20" s="85">
        <f>IF($A20&gt;$G$2,"",IF($I20="借",0,INDEX(仕訳帳・設定!$AB$6:$AK$1000,$J20,7)))</f>
        <v>0</v>
      </c>
      <c r="G20" s="164">
        <f t="shared" si="0"/>
        <v>17750795</v>
      </c>
      <c r="I20" s="101" t="str">
        <f>IF($A20&gt;$G$2,"",INDEX(仕訳帳・設定!$AQ$6:$AQ$1000,MATCH($A20,仕訳帳・設定!$AP$6:$AP$1000,0),1))</f>
        <v>借</v>
      </c>
      <c r="J20" s="100">
        <f>IF($A20&gt;$G$2,"",MATCH($A20,仕訳帳・設定!$AP$6:$AP$1000))</f>
        <v>24</v>
      </c>
    </row>
    <row r="21" spans="1:10" x14ac:dyDescent="0.2">
      <c r="A21" s="49">
        <v>16</v>
      </c>
      <c r="B21" s="96">
        <f>IF($A21&gt;$G$2,"",INDEX(仕訳帳・設定!$AB$6:$AK$1000,$J21,1))</f>
        <v>46008</v>
      </c>
      <c r="C21" s="96" t="str">
        <f>IF(OR($D$2="",$A21&gt;$G$2),"",INDEX(仕訳帳・設定!$AB$6:$AK$1000,$J21,3)&amp;" "&amp;INDEX(仕訳帳・設定!$AB$6:$AK$1000,$J21,4))</f>
        <v xml:space="preserve">115 ガソリンスタンド </v>
      </c>
      <c r="D21" s="163" t="str">
        <f>IF(OR($D$2="",$A21&gt;$G$2),"",IF($I21="借",INDEX(仕訳帳・設定!$AB$6:$AK$1000,$J21,9),INDEX(仕訳帳・設定!$AB$6:$AK$1000,$J21,6)))</f>
        <v>93 _家関　ガソリン軽油</v>
      </c>
      <c r="E21" s="85">
        <f>IF($A21&gt;$G$2,"",IF($I21="借",(INDEX(仕訳帳・設定!$AB$6:$AK$1000,$J21,7)),0))</f>
        <v>0</v>
      </c>
      <c r="F21" s="85">
        <f>IF($A21&gt;$G$2,"",IF($I21="借",0,INDEX(仕訳帳・設定!$AB$6:$AK$1000,$J21,7)))</f>
        <v>300000</v>
      </c>
      <c r="G21" s="164">
        <f t="shared" si="0"/>
        <v>17450795</v>
      </c>
      <c r="I21" s="101" t="str">
        <f>IF($A21&gt;$G$2,"",INDEX(仕訳帳・設定!$AQ$6:$AQ$1000,MATCH($A21,仕訳帳・設定!$AP$6:$AP$1000,0),1))</f>
        <v>貸</v>
      </c>
      <c r="J21" s="100">
        <f>IF($A21&gt;$G$2,"",MATCH($A21,仕訳帳・設定!$AP$6:$AP$1000))</f>
        <v>26</v>
      </c>
    </row>
    <row r="22" spans="1:10" x14ac:dyDescent="0.2">
      <c r="A22" s="49">
        <v>17</v>
      </c>
      <c r="B22" s="96">
        <f>IF($A22&gt;$G$2,"",INDEX(仕訳帳・設定!$AB$6:$AK$1000,$J22,1))</f>
        <v>46009</v>
      </c>
      <c r="C22" s="96" t="str">
        <f>IF(OR($D$2="",$A22&gt;$G$2),"",INDEX(仕訳帳・設定!$AB$6:$AK$1000,$J22,3)&amp;" "&amp;INDEX(仕訳帳・設定!$AB$6:$AK$1000,$J22,4))</f>
        <v xml:space="preserve">116 アルバイト賃金 </v>
      </c>
      <c r="D22" s="163" t="str">
        <f>IF(OR($D$2="",$A22&gt;$G$2),"",IF($I22="借",INDEX(仕訳帳・設定!$AB$6:$AK$1000,$J22,9),INDEX(仕訳帳・設定!$AB$6:$AK$1000,$J22,6)))</f>
        <v>98 事業主借</v>
      </c>
      <c r="E22" s="85">
        <f>IF($A22&gt;$G$2,"",IF($I22="借",(INDEX(仕訳帳・設定!$AB$6:$AK$1000,$J22,7)),0))</f>
        <v>232656</v>
      </c>
      <c r="F22" s="85">
        <f>IF($A22&gt;$G$2,"",IF($I22="借",0,INDEX(仕訳帳・設定!$AB$6:$AK$1000,$J22,7)))</f>
        <v>0</v>
      </c>
      <c r="G22" s="164">
        <f t="shared" si="0"/>
        <v>17683451</v>
      </c>
      <c r="I22" s="101" t="str">
        <f>IF($A22&gt;$G$2,"",INDEX(仕訳帳・設定!$AQ$6:$AQ$1000,MATCH($A22,仕訳帳・設定!$AP$6:$AP$1000,0),1))</f>
        <v>借</v>
      </c>
      <c r="J22" s="100">
        <f>IF($A22&gt;$G$2,"",MATCH($A22,仕訳帳・設定!$AP$6:$AP$1000))</f>
        <v>27</v>
      </c>
    </row>
    <row r="23" spans="1:10" x14ac:dyDescent="0.2">
      <c r="A23" s="49">
        <v>18</v>
      </c>
      <c r="B23" s="96">
        <f>IF($A23&gt;$G$2,"",INDEX(仕訳帳・設定!$AB$6:$AK$1000,$J23,1))</f>
        <v>46010</v>
      </c>
      <c r="C23" s="96" t="str">
        <f>IF(OR($D$2="",$A23&gt;$G$2),"",INDEX(仕訳帳・設定!$AB$6:$AK$1000,$J23,3)&amp;" "&amp;INDEX(仕訳帳・設定!$AB$6:$AK$1000,$J23,4))</f>
        <v xml:space="preserve">117 専従者給与 </v>
      </c>
      <c r="D23" s="163" t="str">
        <f>IF(OR($D$2="",$A23&gt;$G$2),"",IF($I23="借",INDEX(仕訳帳・設定!$AB$6:$AK$1000,$J23,9),INDEX(仕訳帳・設定!$AB$6:$AK$1000,$J23,6)))</f>
        <v>47 専従者給与</v>
      </c>
      <c r="E23" s="85">
        <f>IF($A23&gt;$G$2,"",IF($I23="借",(INDEX(仕訳帳・設定!$AB$6:$AK$1000,$J23,7)),0))</f>
        <v>0</v>
      </c>
      <c r="F23" s="85">
        <f>IF($A23&gt;$G$2,"",IF($I23="借",0,INDEX(仕訳帳・設定!$AB$6:$AK$1000,$J23,7)))</f>
        <v>8180000</v>
      </c>
      <c r="G23" s="164">
        <f t="shared" si="0"/>
        <v>9503451</v>
      </c>
      <c r="I23" s="101" t="str">
        <f>IF($A23&gt;$G$2,"",INDEX(仕訳帳・設定!$AQ$6:$AQ$1000,MATCH($A23,仕訳帳・設定!$AP$6:$AP$1000,0),1))</f>
        <v>貸</v>
      </c>
      <c r="J23" s="100">
        <f>IF($A23&gt;$G$2,"",MATCH($A23,仕訳帳・設定!$AP$6:$AP$1000))</f>
        <v>28</v>
      </c>
    </row>
    <row r="24" spans="1:10" x14ac:dyDescent="0.2">
      <c r="A24" s="49">
        <v>19</v>
      </c>
      <c r="B24" s="96">
        <f>IF($A24&gt;$G$2,"",INDEX(仕訳帳・設定!$AB$6:$AK$1000,$J24,1))</f>
        <v>46011</v>
      </c>
      <c r="C24" s="96" t="str">
        <f>IF(OR($D$2="",$A24&gt;$G$2),"",INDEX(仕訳帳・設定!$AB$6:$AK$1000,$J24,3)&amp;" "&amp;INDEX(仕訳帳・設定!$AB$6:$AK$1000,$J24,4))</f>
        <v xml:space="preserve">118 家計費 </v>
      </c>
      <c r="D24" s="163" t="str">
        <f>IF(OR($D$2="",$A24&gt;$G$2),"",IF($I24="借",INDEX(仕訳帳・設定!$AB$6:$AK$1000,$J24,9),INDEX(仕訳帳・設定!$AB$6:$AK$1000,$J24,6)))</f>
        <v>97 事業主貸</v>
      </c>
      <c r="E24" s="85">
        <f>IF($A24&gt;$G$2,"",IF($I24="借",(INDEX(仕訳帳・設定!$AB$6:$AK$1000,$J24,7)),0))</f>
        <v>0</v>
      </c>
      <c r="F24" s="85">
        <f>IF($A24&gt;$G$2,"",IF($I24="借",0,INDEX(仕訳帳・設定!$AB$6:$AK$1000,$J24,7)))</f>
        <v>4800000</v>
      </c>
      <c r="G24" s="164">
        <f t="shared" si="0"/>
        <v>4703451</v>
      </c>
      <c r="I24" s="101" t="str">
        <f>IF($A24&gt;$G$2,"",INDEX(仕訳帳・設定!$AQ$6:$AQ$1000,MATCH($A24,仕訳帳・設定!$AP$6:$AP$1000,0),1))</f>
        <v>貸</v>
      </c>
      <c r="J24" s="100">
        <f>IF($A24&gt;$G$2,"",MATCH($A24,仕訳帳・設定!$AP$6:$AP$1000))</f>
        <v>29</v>
      </c>
    </row>
    <row r="25" spans="1:10" x14ac:dyDescent="0.2">
      <c r="A25" s="49">
        <v>20</v>
      </c>
      <c r="B25" s="96" t="str">
        <f>IF($A25&gt;$G$2,"",INDEX(仕訳帳・設定!$AB$6:$AK$1000,$J25,1))</f>
        <v/>
      </c>
      <c r="C25" s="96" t="str">
        <f>IF(OR($D$2="",$A25&gt;$G$2),"",INDEX(仕訳帳・設定!$AB$6:$AK$1000,$J25,3)&amp;" "&amp;INDEX(仕訳帳・設定!$AB$6:$AK$1000,$J25,4))</f>
        <v/>
      </c>
      <c r="D25" s="163" t="str">
        <f>IF(OR($D$2="",$A25&gt;$G$2),"",IF($I25="借",INDEX(仕訳帳・設定!$AB$6:$AK$1000,$J25,9),INDEX(仕訳帳・設定!$AB$6:$AK$1000,$J25,6)))</f>
        <v/>
      </c>
      <c r="E25" s="85" t="str">
        <f>IF($A25&gt;$G$2,"",IF($I25="借",(INDEX(仕訳帳・設定!$AB$6:$AK$1000,$J25,7)),0))</f>
        <v/>
      </c>
      <c r="F25" s="85" t="str">
        <f>IF($A25&gt;$G$2,"",IF($I25="借",0,INDEX(仕訳帳・設定!$AB$6:$AK$1000,$J25,7)))</f>
        <v/>
      </c>
      <c r="G25" s="164" t="str">
        <f t="shared" si="0"/>
        <v/>
      </c>
      <c r="I25" s="101" t="str">
        <f>IF($A25&gt;$G$2,"",INDEX(仕訳帳・設定!$AQ$6:$AQ$1000,MATCH($A25,仕訳帳・設定!$AP$6:$AP$1000,0),1))</f>
        <v/>
      </c>
      <c r="J25" s="100" t="str">
        <f>IF($A25&gt;$G$2,"",MATCH($A25,仕訳帳・設定!$AP$6:$AP$1000))</f>
        <v/>
      </c>
    </row>
    <row r="26" spans="1:10" x14ac:dyDescent="0.2">
      <c r="A26" s="49">
        <v>21</v>
      </c>
      <c r="B26" s="96" t="str">
        <f>IF($A26&gt;$G$2,"",INDEX(仕訳帳・設定!$AB$6:$AK$1000,$J26,1))</f>
        <v/>
      </c>
      <c r="C26" s="96" t="str">
        <f>IF(OR($D$2="",$A26&gt;$G$2),"",INDEX(仕訳帳・設定!$AB$6:$AK$1000,$J26,3)&amp;" "&amp;INDEX(仕訳帳・設定!$AB$6:$AK$1000,$J26,4))</f>
        <v/>
      </c>
      <c r="D26" s="163" t="str">
        <f>IF(OR($D$2="",$A26&gt;$G$2),"",IF($I26="借",INDEX(仕訳帳・設定!$AB$6:$AK$1000,$J26,9),INDEX(仕訳帳・設定!$AB$6:$AK$1000,$J26,6)))</f>
        <v/>
      </c>
      <c r="E26" s="85" t="str">
        <f>IF($A26&gt;$G$2,"",IF($I26="借",(INDEX(仕訳帳・設定!$AB$6:$AK$1000,$J26,7)),0))</f>
        <v/>
      </c>
      <c r="F26" s="85" t="str">
        <f>IF($A26&gt;$G$2,"",IF($I26="借",0,INDEX(仕訳帳・設定!$AB$6:$AK$1000,$J26,7)))</f>
        <v/>
      </c>
      <c r="G26" s="164" t="str">
        <f t="shared" si="0"/>
        <v/>
      </c>
      <c r="I26" s="101" t="str">
        <f>IF($A26&gt;$G$2,"",INDEX(仕訳帳・設定!$AQ$6:$AQ$1000,MATCH($A26,仕訳帳・設定!$AP$6:$AP$1000,0),1))</f>
        <v/>
      </c>
      <c r="J26" s="100" t="str">
        <f>IF($A26&gt;$G$2,"",MATCH($A26,仕訳帳・設定!$AP$6:$AP$1000))</f>
        <v/>
      </c>
    </row>
    <row r="27" spans="1:10" x14ac:dyDescent="0.2">
      <c r="A27" s="49">
        <v>22</v>
      </c>
      <c r="B27" s="96" t="str">
        <f>IF($A27&gt;$G$2,"",INDEX(仕訳帳・設定!$AB$6:$AK$1000,$J27,1))</f>
        <v/>
      </c>
      <c r="C27" s="96" t="str">
        <f>IF(OR($D$2="",$A27&gt;$G$2),"",INDEX(仕訳帳・設定!$AB$6:$AK$1000,$J27,3)&amp;" "&amp;INDEX(仕訳帳・設定!$AB$6:$AK$1000,$J27,4))</f>
        <v/>
      </c>
      <c r="D27" s="163" t="str">
        <f>IF(OR($D$2="",$A27&gt;$G$2),"",IF($I27="借",INDEX(仕訳帳・設定!$AB$6:$AK$1000,$J27,9),INDEX(仕訳帳・設定!$AB$6:$AK$1000,$J27,6)))</f>
        <v/>
      </c>
      <c r="E27" s="85" t="str">
        <f>IF($A27&gt;$G$2,"",IF($I27="借",(INDEX(仕訳帳・設定!$AB$6:$AK$1000,$J27,7)),0))</f>
        <v/>
      </c>
      <c r="F27" s="85" t="str">
        <f>IF($A27&gt;$G$2,"",IF($I27="借",0,INDEX(仕訳帳・設定!$AB$6:$AK$1000,$J27,7)))</f>
        <v/>
      </c>
      <c r="G27" s="164" t="str">
        <f t="shared" si="0"/>
        <v/>
      </c>
      <c r="I27" s="101" t="str">
        <f>IF($A27&gt;$G$2,"",INDEX(仕訳帳・設定!$AQ$6:$AQ$1000,MATCH($A27,仕訳帳・設定!$AP$6:$AP$1000,0),1))</f>
        <v/>
      </c>
      <c r="J27" s="100" t="str">
        <f>IF($A27&gt;$G$2,"",MATCH($A27,仕訳帳・設定!$AP$6:$AP$1000))</f>
        <v/>
      </c>
    </row>
    <row r="28" spans="1:10" x14ac:dyDescent="0.2">
      <c r="A28" s="49">
        <v>23</v>
      </c>
      <c r="B28" s="96" t="str">
        <f>IF($A28&gt;$G$2,"",INDEX(仕訳帳・設定!$AB$6:$AK$1000,$J28,1))</f>
        <v/>
      </c>
      <c r="C28" s="96" t="str">
        <f>IF(OR($D$2="",$A28&gt;$G$2),"",INDEX(仕訳帳・設定!$AB$6:$AK$1000,$J28,3)&amp;" "&amp;INDEX(仕訳帳・設定!$AB$6:$AK$1000,$J28,4))</f>
        <v/>
      </c>
      <c r="D28" s="163" t="str">
        <f>IF(OR($D$2="",$A28&gt;$G$2),"",IF($I28="借",INDEX(仕訳帳・設定!$AB$6:$AK$1000,$J28,9),INDEX(仕訳帳・設定!$AB$6:$AK$1000,$J28,6)))</f>
        <v/>
      </c>
      <c r="E28" s="85" t="str">
        <f>IF($A28&gt;$G$2,"",IF($I28="借",(INDEX(仕訳帳・設定!$AB$6:$AK$1000,$J28,7)),0))</f>
        <v/>
      </c>
      <c r="F28" s="85" t="str">
        <f>IF($A28&gt;$G$2,"",IF($I28="借",0,INDEX(仕訳帳・設定!$AB$6:$AK$1000,$J28,7)))</f>
        <v/>
      </c>
      <c r="G28" s="164" t="str">
        <f t="shared" si="0"/>
        <v/>
      </c>
      <c r="I28" s="101" t="str">
        <f>IF($A28&gt;$G$2,"",INDEX(仕訳帳・設定!$AQ$6:$AQ$1000,MATCH($A28,仕訳帳・設定!$AP$6:$AP$1000,0),1))</f>
        <v/>
      </c>
      <c r="J28" s="100" t="str">
        <f>IF($A28&gt;$G$2,"",MATCH($A28,仕訳帳・設定!$AP$6:$AP$1000))</f>
        <v/>
      </c>
    </row>
    <row r="29" spans="1:10" x14ac:dyDescent="0.2">
      <c r="A29" s="49">
        <v>24</v>
      </c>
      <c r="B29" s="96" t="str">
        <f>IF($A29&gt;$G$2,"",INDEX(仕訳帳・設定!$AB$6:$AK$1000,$J29,1))</f>
        <v/>
      </c>
      <c r="C29" s="96" t="str">
        <f>IF(OR($D$2="",$A29&gt;$G$2),"",INDEX(仕訳帳・設定!$AB$6:$AK$1000,$J29,3)&amp;" "&amp;INDEX(仕訳帳・設定!$AB$6:$AK$1000,$J29,4))</f>
        <v/>
      </c>
      <c r="D29" s="163" t="str">
        <f>IF(OR($D$2="",$A29&gt;$G$2),"",IF($I29="借",INDEX(仕訳帳・設定!$AB$6:$AK$1000,$J29,9),INDEX(仕訳帳・設定!$AB$6:$AK$1000,$J29,6)))</f>
        <v/>
      </c>
      <c r="E29" s="85" t="str">
        <f>IF($A29&gt;$G$2,"",IF($I29="借",(INDEX(仕訳帳・設定!$AB$6:$AK$1000,$J29,7)),0))</f>
        <v/>
      </c>
      <c r="F29" s="85" t="str">
        <f>IF($A29&gt;$G$2,"",IF($I29="借",0,INDEX(仕訳帳・設定!$AB$6:$AK$1000,$J29,7)))</f>
        <v/>
      </c>
      <c r="G29" s="164" t="str">
        <f t="shared" si="0"/>
        <v/>
      </c>
      <c r="I29" s="101" t="str">
        <f>IF($A29&gt;$G$2,"",INDEX(仕訳帳・設定!$AQ$6:$AQ$1000,MATCH($A29,仕訳帳・設定!$AP$6:$AP$1000,0),1))</f>
        <v/>
      </c>
      <c r="J29" s="100" t="str">
        <f>IF($A29&gt;$G$2,"",MATCH($A29,仕訳帳・設定!$AP$6:$AP$1000))</f>
        <v/>
      </c>
    </row>
    <row r="30" spans="1:10" x14ac:dyDescent="0.2">
      <c r="A30" s="49">
        <v>25</v>
      </c>
      <c r="B30" s="96" t="str">
        <f>IF($A30&gt;$G$2,"",INDEX(仕訳帳・設定!$AB$6:$AK$1000,$J30,1))</f>
        <v/>
      </c>
      <c r="C30" s="96" t="str">
        <f>IF(OR($D$2="",$A30&gt;$G$2),"",INDEX(仕訳帳・設定!$AB$6:$AK$1000,$J30,3)&amp;" "&amp;INDEX(仕訳帳・設定!$AB$6:$AK$1000,$J30,4))</f>
        <v/>
      </c>
      <c r="D30" s="163" t="str">
        <f>IF(OR($D$2="",$A30&gt;$G$2),"",IF($I30="借",INDEX(仕訳帳・設定!$AB$6:$AK$1000,$J30,9),INDEX(仕訳帳・設定!$AB$6:$AK$1000,$J30,6)))</f>
        <v/>
      </c>
      <c r="E30" s="85" t="str">
        <f>IF($A30&gt;$G$2,"",IF($I30="借",(INDEX(仕訳帳・設定!$AB$6:$AK$1000,$J30,7)),0))</f>
        <v/>
      </c>
      <c r="F30" s="85" t="str">
        <f>IF($A30&gt;$G$2,"",IF($I30="借",0,INDEX(仕訳帳・設定!$AB$6:$AK$1000,$J30,7)))</f>
        <v/>
      </c>
      <c r="G30" s="164" t="str">
        <f t="shared" si="0"/>
        <v/>
      </c>
      <c r="I30" s="101" t="str">
        <f>IF($A30&gt;$G$2,"",INDEX(仕訳帳・設定!$AQ$6:$AQ$1000,MATCH($A30,仕訳帳・設定!$AP$6:$AP$1000,0),1))</f>
        <v/>
      </c>
      <c r="J30" s="100" t="str">
        <f>IF($A30&gt;$G$2,"",MATCH($A30,仕訳帳・設定!$AP$6:$AP$1000))</f>
        <v/>
      </c>
    </row>
    <row r="31" spans="1:10" x14ac:dyDescent="0.2">
      <c r="A31" s="49">
        <v>26</v>
      </c>
      <c r="B31" s="96" t="str">
        <f>IF($A31&gt;$G$2,"",INDEX(仕訳帳・設定!$AB$6:$AK$1000,$J31,1))</f>
        <v/>
      </c>
      <c r="C31" s="96" t="str">
        <f>IF(OR($D$2="",$A31&gt;$G$2),"",INDEX(仕訳帳・設定!$AB$6:$AK$1000,$J31,3)&amp;" "&amp;INDEX(仕訳帳・設定!$AB$6:$AK$1000,$J31,4))</f>
        <v/>
      </c>
      <c r="D31" s="163" t="str">
        <f>IF(OR($D$2="",$A31&gt;$G$2),"",IF($I31="借",INDEX(仕訳帳・設定!$AB$6:$AK$1000,$J31,9),INDEX(仕訳帳・設定!$AB$6:$AK$1000,$J31,6)))</f>
        <v/>
      </c>
      <c r="E31" s="85" t="str">
        <f>IF($A31&gt;$G$2,"",IF($I31="借",(INDEX(仕訳帳・設定!$AB$6:$AK$1000,$J31,7)),0))</f>
        <v/>
      </c>
      <c r="F31" s="85" t="str">
        <f>IF($A31&gt;$G$2,"",IF($I31="借",0,INDEX(仕訳帳・設定!$AB$6:$AK$1000,$J31,7)))</f>
        <v/>
      </c>
      <c r="G31" s="164" t="str">
        <f t="shared" si="0"/>
        <v/>
      </c>
      <c r="I31" s="101" t="str">
        <f>IF($A31&gt;$G$2,"",INDEX(仕訳帳・設定!$AQ$6:$AQ$1000,MATCH($A31,仕訳帳・設定!$AP$6:$AP$1000,0),1))</f>
        <v/>
      </c>
      <c r="J31" s="100" t="str">
        <f>IF($A31&gt;$G$2,"",MATCH($A31,仕訳帳・設定!$AP$6:$AP$1000))</f>
        <v/>
      </c>
    </row>
    <row r="32" spans="1:10" x14ac:dyDescent="0.2">
      <c r="A32" s="49">
        <v>27</v>
      </c>
      <c r="B32" s="96" t="str">
        <f>IF($A32&gt;$G$2,"",INDEX(仕訳帳・設定!$AB$6:$AK$1000,$J32,1))</f>
        <v/>
      </c>
      <c r="C32" s="96" t="str">
        <f>IF(OR($D$2="",$A32&gt;$G$2),"",INDEX(仕訳帳・設定!$AB$6:$AK$1000,$J32,3)&amp;" "&amp;INDEX(仕訳帳・設定!$AB$6:$AK$1000,$J32,4))</f>
        <v/>
      </c>
      <c r="D32" s="163" t="str">
        <f>IF(OR($D$2="",$A32&gt;$G$2),"",IF($I32="借",INDEX(仕訳帳・設定!$AB$6:$AK$1000,$J32,9),INDEX(仕訳帳・設定!$AB$6:$AK$1000,$J32,6)))</f>
        <v/>
      </c>
      <c r="E32" s="85" t="str">
        <f>IF($A32&gt;$G$2,"",IF($I32="借",(INDEX(仕訳帳・設定!$AB$6:$AK$1000,$J32,7)),0))</f>
        <v/>
      </c>
      <c r="F32" s="85" t="str">
        <f>IF($A32&gt;$G$2,"",IF($I32="借",0,INDEX(仕訳帳・設定!$AB$6:$AK$1000,$J32,7)))</f>
        <v/>
      </c>
      <c r="G32" s="164" t="str">
        <f t="shared" si="0"/>
        <v/>
      </c>
      <c r="I32" s="101" t="str">
        <f>IF($A32&gt;$G$2,"",INDEX(仕訳帳・設定!$AQ$6:$AQ$1000,MATCH($A32,仕訳帳・設定!$AP$6:$AP$1000,0),1))</f>
        <v/>
      </c>
      <c r="J32" s="100" t="str">
        <f>IF($A32&gt;$G$2,"",MATCH($A32,仕訳帳・設定!$AP$6:$AP$1000))</f>
        <v/>
      </c>
    </row>
    <row r="33" spans="1:10" x14ac:dyDescent="0.2">
      <c r="A33" s="49">
        <v>28</v>
      </c>
      <c r="B33" s="96" t="str">
        <f>IF($A33&gt;$G$2,"",INDEX(仕訳帳・設定!$AB$6:$AK$1000,$J33,1))</f>
        <v/>
      </c>
      <c r="C33" s="96" t="str">
        <f>IF(OR($D$2="",$A33&gt;$G$2),"",INDEX(仕訳帳・設定!$AB$6:$AK$1000,$J33,3)&amp;" "&amp;INDEX(仕訳帳・設定!$AB$6:$AK$1000,$J33,4))</f>
        <v/>
      </c>
      <c r="D33" s="163" t="str">
        <f>IF(OR($D$2="",$A33&gt;$G$2),"",IF($I33="借",INDEX(仕訳帳・設定!$AB$6:$AK$1000,$J33,9),INDEX(仕訳帳・設定!$AB$6:$AK$1000,$J33,6)))</f>
        <v/>
      </c>
      <c r="E33" s="85" t="str">
        <f>IF($A33&gt;$G$2,"",IF($I33="借",(INDEX(仕訳帳・設定!$AB$6:$AK$1000,$J33,7)),0))</f>
        <v/>
      </c>
      <c r="F33" s="85" t="str">
        <f>IF($A33&gt;$G$2,"",IF($I33="借",0,INDEX(仕訳帳・設定!$AB$6:$AK$1000,$J33,7)))</f>
        <v/>
      </c>
      <c r="G33" s="164" t="str">
        <f t="shared" si="0"/>
        <v/>
      </c>
      <c r="I33" s="101" t="str">
        <f>IF($A33&gt;$G$2,"",INDEX(仕訳帳・設定!$AQ$6:$AQ$1000,MATCH($A33,仕訳帳・設定!$AP$6:$AP$1000,0),1))</f>
        <v/>
      </c>
      <c r="J33" s="100" t="str">
        <f>IF($A33&gt;$G$2,"",MATCH($A33,仕訳帳・設定!$AP$6:$AP$1000))</f>
        <v/>
      </c>
    </row>
    <row r="34" spans="1:10" x14ac:dyDescent="0.2">
      <c r="A34" s="49">
        <v>29</v>
      </c>
      <c r="B34" s="96" t="str">
        <f>IF($A34&gt;$G$2,"",INDEX(仕訳帳・設定!$AB$6:$AK$1000,$J34,1))</f>
        <v/>
      </c>
      <c r="C34" s="96" t="str">
        <f>IF(OR($D$2="",$A34&gt;$G$2),"",INDEX(仕訳帳・設定!$AB$6:$AK$1000,$J34,3)&amp;" "&amp;INDEX(仕訳帳・設定!$AB$6:$AK$1000,$J34,4))</f>
        <v/>
      </c>
      <c r="D34" s="163" t="str">
        <f>IF(OR($D$2="",$A34&gt;$G$2),"",IF($I34="借",INDEX(仕訳帳・設定!$AB$6:$AK$1000,$J34,9),INDEX(仕訳帳・設定!$AB$6:$AK$1000,$J34,6)))</f>
        <v/>
      </c>
      <c r="E34" s="85" t="str">
        <f>IF($A34&gt;$G$2,"",IF($I34="借",(INDEX(仕訳帳・設定!$AB$6:$AK$1000,$J34,7)),0))</f>
        <v/>
      </c>
      <c r="F34" s="85" t="str">
        <f>IF($A34&gt;$G$2,"",IF($I34="借",0,INDEX(仕訳帳・設定!$AB$6:$AK$1000,$J34,7)))</f>
        <v/>
      </c>
      <c r="G34" s="164" t="str">
        <f t="shared" si="0"/>
        <v/>
      </c>
      <c r="I34" s="101" t="str">
        <f>IF($A34&gt;$G$2,"",INDEX(仕訳帳・設定!$AQ$6:$AQ$1000,MATCH($A34,仕訳帳・設定!$AP$6:$AP$1000,0),1))</f>
        <v/>
      </c>
      <c r="J34" s="100" t="str">
        <f>IF($A34&gt;$G$2,"",MATCH($A34,仕訳帳・設定!$AP$6:$AP$1000))</f>
        <v/>
      </c>
    </row>
    <row r="35" spans="1:10" x14ac:dyDescent="0.2">
      <c r="A35" s="49">
        <v>30</v>
      </c>
      <c r="B35" s="96" t="str">
        <f>IF($A35&gt;$G$2,"",INDEX(仕訳帳・設定!$AB$6:$AK$1000,$J35,1))</f>
        <v/>
      </c>
      <c r="C35" s="96" t="str">
        <f>IF(OR($D$2="",$A35&gt;$G$2),"",INDEX(仕訳帳・設定!$AB$6:$AK$1000,$J35,3)&amp;" "&amp;INDEX(仕訳帳・設定!$AB$6:$AK$1000,$J35,4))</f>
        <v/>
      </c>
      <c r="D35" s="163" t="str">
        <f>IF(OR($D$2="",$A35&gt;$G$2),"",IF($I35="借",INDEX(仕訳帳・設定!$AB$6:$AK$1000,$J35,9),INDEX(仕訳帳・設定!$AB$6:$AK$1000,$J35,6)))</f>
        <v/>
      </c>
      <c r="E35" s="85" t="str">
        <f>IF($A35&gt;$G$2,"",IF($I35="借",(INDEX(仕訳帳・設定!$AB$6:$AK$1000,$J35,7)),0))</f>
        <v/>
      </c>
      <c r="F35" s="85" t="str">
        <f>IF($A35&gt;$G$2,"",IF($I35="借",0,INDEX(仕訳帳・設定!$AB$6:$AK$1000,$J35,7)))</f>
        <v/>
      </c>
      <c r="G35" s="164" t="str">
        <f t="shared" si="0"/>
        <v/>
      </c>
      <c r="I35" s="101" t="str">
        <f>IF($A35&gt;$G$2,"",INDEX(仕訳帳・設定!$AQ$6:$AQ$1000,MATCH($A35,仕訳帳・設定!$AP$6:$AP$1000,0),1))</f>
        <v/>
      </c>
      <c r="J35" s="100" t="str">
        <f>IF($A35&gt;$G$2,"",MATCH($A35,仕訳帳・設定!$AP$6:$AP$1000))</f>
        <v/>
      </c>
    </row>
    <row r="36" spans="1:10" x14ac:dyDescent="0.2">
      <c r="A36" s="49">
        <v>31</v>
      </c>
      <c r="B36" s="96" t="str">
        <f>IF($A36&gt;$G$2,"",INDEX(仕訳帳・設定!$AB$6:$AK$1000,$J36,1))</f>
        <v/>
      </c>
      <c r="C36" s="96" t="str">
        <f>IF(OR($D$2="",$A36&gt;$G$2),"",INDEX(仕訳帳・設定!$AB$6:$AK$1000,$J36,3)&amp;" "&amp;INDEX(仕訳帳・設定!$AB$6:$AK$1000,$J36,4))</f>
        <v/>
      </c>
      <c r="D36" s="163" t="str">
        <f>IF(OR($D$2="",$A36&gt;$G$2),"",IF($I36="借",INDEX(仕訳帳・設定!$AB$6:$AK$1000,$J36,9),INDEX(仕訳帳・設定!$AB$6:$AK$1000,$J36,6)))</f>
        <v/>
      </c>
      <c r="E36" s="85" t="str">
        <f>IF($A36&gt;$G$2,"",IF($I36="借",(INDEX(仕訳帳・設定!$AB$6:$AK$1000,$J36,7)),0))</f>
        <v/>
      </c>
      <c r="F36" s="85" t="str">
        <f>IF($A36&gt;$G$2,"",IF($I36="借",0,INDEX(仕訳帳・設定!$AB$6:$AK$1000,$J36,7)))</f>
        <v/>
      </c>
      <c r="G36" s="164" t="str">
        <f t="shared" si="0"/>
        <v/>
      </c>
      <c r="I36" s="101" t="str">
        <f>IF($A36&gt;$G$2,"",INDEX(仕訳帳・設定!$AQ$6:$AQ$1000,MATCH($A36,仕訳帳・設定!$AP$6:$AP$1000,0),1))</f>
        <v/>
      </c>
      <c r="J36" s="100" t="str">
        <f>IF($A36&gt;$G$2,"",MATCH($A36,仕訳帳・設定!$AP$6:$AP$1000))</f>
        <v/>
      </c>
    </row>
    <row r="37" spans="1:10" x14ac:dyDescent="0.2">
      <c r="A37" s="49">
        <v>32</v>
      </c>
      <c r="B37" s="96" t="str">
        <f>IF($A37&gt;$G$2,"",INDEX(仕訳帳・設定!$AB$6:$AK$1000,$J37,1))</f>
        <v/>
      </c>
      <c r="C37" s="96" t="str">
        <f>IF(OR($D$2="",$A37&gt;$G$2),"",INDEX(仕訳帳・設定!$AB$6:$AK$1000,$J37,3)&amp;" "&amp;INDEX(仕訳帳・設定!$AB$6:$AK$1000,$J37,4))</f>
        <v/>
      </c>
      <c r="D37" s="163" t="str">
        <f>IF(OR($D$2="",$A37&gt;$G$2),"",IF($I37="借",INDEX(仕訳帳・設定!$AB$6:$AK$1000,$J37,9),INDEX(仕訳帳・設定!$AB$6:$AK$1000,$J37,6)))</f>
        <v/>
      </c>
      <c r="E37" s="85" t="str">
        <f>IF($A37&gt;$G$2,"",IF($I37="借",(INDEX(仕訳帳・設定!$AB$6:$AK$1000,$J37,7)),0))</f>
        <v/>
      </c>
      <c r="F37" s="85" t="str">
        <f>IF($A37&gt;$G$2,"",IF($I37="借",0,INDEX(仕訳帳・設定!$AB$6:$AK$1000,$J37,7)))</f>
        <v/>
      </c>
      <c r="G37" s="164" t="str">
        <f t="shared" si="0"/>
        <v/>
      </c>
      <c r="I37" s="101" t="str">
        <f>IF($A37&gt;$G$2,"",INDEX(仕訳帳・設定!$AQ$6:$AQ$1000,MATCH($A37,仕訳帳・設定!$AP$6:$AP$1000,0),1))</f>
        <v/>
      </c>
      <c r="J37" s="100" t="str">
        <f>IF($A37&gt;$G$2,"",MATCH($A37,仕訳帳・設定!$AP$6:$AP$1000))</f>
        <v/>
      </c>
    </row>
    <row r="38" spans="1:10" x14ac:dyDescent="0.2">
      <c r="A38" s="49">
        <v>33</v>
      </c>
      <c r="B38" s="96" t="str">
        <f>IF($A38&gt;$G$2,"",INDEX(仕訳帳・設定!$AB$6:$AK$1000,$J38,1))</f>
        <v/>
      </c>
      <c r="C38" s="96" t="str">
        <f>IF(OR($D$2="",$A38&gt;$G$2),"",INDEX(仕訳帳・設定!$AB$6:$AK$1000,$J38,3)&amp;" "&amp;INDEX(仕訳帳・設定!$AB$6:$AK$1000,$J38,4))</f>
        <v/>
      </c>
      <c r="D38" s="163" t="str">
        <f>IF(OR($D$2="",$A38&gt;$G$2),"",IF($I38="借",INDEX(仕訳帳・設定!$AB$6:$AK$1000,$J38,9),INDEX(仕訳帳・設定!$AB$6:$AK$1000,$J38,6)))</f>
        <v/>
      </c>
      <c r="E38" s="85" t="str">
        <f>IF($A38&gt;$G$2,"",IF($I38="借",(INDEX(仕訳帳・設定!$AB$6:$AK$1000,$J38,7)),0))</f>
        <v/>
      </c>
      <c r="F38" s="85" t="str">
        <f>IF($A38&gt;$G$2,"",IF($I38="借",0,INDEX(仕訳帳・設定!$AB$6:$AK$1000,$J38,7)))</f>
        <v/>
      </c>
      <c r="G38" s="164" t="str">
        <f t="shared" si="0"/>
        <v/>
      </c>
      <c r="I38" s="101" t="str">
        <f>IF($A38&gt;$G$2,"",INDEX(仕訳帳・設定!$AQ$6:$AQ$1000,MATCH($A38,仕訳帳・設定!$AP$6:$AP$1000,0),1))</f>
        <v/>
      </c>
      <c r="J38" s="100" t="str">
        <f>IF($A38&gt;$G$2,"",MATCH($A38,仕訳帳・設定!$AP$6:$AP$1000))</f>
        <v/>
      </c>
    </row>
    <row r="39" spans="1:10" x14ac:dyDescent="0.2">
      <c r="A39" s="49">
        <v>34</v>
      </c>
      <c r="B39" s="96" t="str">
        <f>IF($A39&gt;$G$2,"",INDEX(仕訳帳・設定!$AB$6:$AK$1000,$J39,1))</f>
        <v/>
      </c>
      <c r="C39" s="96" t="str">
        <f>IF(OR($D$2="",$A39&gt;$G$2),"",INDEX(仕訳帳・設定!$AB$6:$AK$1000,$J39,3)&amp;" "&amp;INDEX(仕訳帳・設定!$AB$6:$AK$1000,$J39,4))</f>
        <v/>
      </c>
      <c r="D39" s="163" t="str">
        <f>IF(OR($D$2="",$A39&gt;$G$2),"",IF($I39="借",INDEX(仕訳帳・設定!$AB$6:$AK$1000,$J39,9),INDEX(仕訳帳・設定!$AB$6:$AK$1000,$J39,6)))</f>
        <v/>
      </c>
      <c r="E39" s="85" t="str">
        <f>IF($A39&gt;$G$2,"",IF($I39="借",(INDEX(仕訳帳・設定!$AB$6:$AK$1000,$J39,7)),0))</f>
        <v/>
      </c>
      <c r="F39" s="85" t="str">
        <f>IF($A39&gt;$G$2,"",IF($I39="借",0,INDEX(仕訳帳・設定!$AB$6:$AK$1000,$J39,7)))</f>
        <v/>
      </c>
      <c r="G39" s="164" t="str">
        <f t="shared" si="0"/>
        <v/>
      </c>
      <c r="I39" s="101" t="str">
        <f>IF($A39&gt;$G$2,"",INDEX(仕訳帳・設定!$AQ$6:$AQ$1000,MATCH($A39,仕訳帳・設定!$AP$6:$AP$1000,0),1))</f>
        <v/>
      </c>
      <c r="J39" s="100" t="str">
        <f>IF($A39&gt;$G$2,"",MATCH($A39,仕訳帳・設定!$AP$6:$AP$1000))</f>
        <v/>
      </c>
    </row>
    <row r="40" spans="1:10" x14ac:dyDescent="0.2">
      <c r="A40" s="49">
        <v>35</v>
      </c>
      <c r="B40" s="96" t="str">
        <f>IF($A40&gt;$G$2,"",INDEX(仕訳帳・設定!$AB$6:$AK$1000,$J40,1))</f>
        <v/>
      </c>
      <c r="C40" s="96" t="str">
        <f>IF(OR($D$2="",$A40&gt;$G$2),"",INDEX(仕訳帳・設定!$AB$6:$AK$1000,$J40,3)&amp;" "&amp;INDEX(仕訳帳・設定!$AB$6:$AK$1000,$J40,4))</f>
        <v/>
      </c>
      <c r="D40" s="163" t="str">
        <f>IF(OR($D$2="",$A40&gt;$G$2),"",IF($I40="借",INDEX(仕訳帳・設定!$AB$6:$AK$1000,$J40,9),INDEX(仕訳帳・設定!$AB$6:$AK$1000,$J40,6)))</f>
        <v/>
      </c>
      <c r="E40" s="85" t="str">
        <f>IF($A40&gt;$G$2,"",IF($I40="借",(INDEX(仕訳帳・設定!$AB$6:$AK$1000,$J40,7)),0))</f>
        <v/>
      </c>
      <c r="F40" s="85" t="str">
        <f>IF($A40&gt;$G$2,"",IF($I40="借",0,INDEX(仕訳帳・設定!$AB$6:$AK$1000,$J40,7)))</f>
        <v/>
      </c>
      <c r="G40" s="164" t="str">
        <f t="shared" si="0"/>
        <v/>
      </c>
      <c r="I40" s="101" t="str">
        <f>IF($A40&gt;$G$2,"",INDEX(仕訳帳・設定!$AQ$6:$AQ$1000,MATCH($A40,仕訳帳・設定!$AP$6:$AP$1000,0),1))</f>
        <v/>
      </c>
      <c r="J40" s="100" t="str">
        <f>IF($A40&gt;$G$2,"",MATCH($A40,仕訳帳・設定!$AP$6:$AP$1000))</f>
        <v/>
      </c>
    </row>
    <row r="41" spans="1:10" x14ac:dyDescent="0.2">
      <c r="A41" s="49">
        <v>36</v>
      </c>
      <c r="B41" s="96" t="str">
        <f>IF($A41&gt;$G$2,"",INDEX(仕訳帳・設定!$AB$6:$AK$1000,$J41,1))</f>
        <v/>
      </c>
      <c r="C41" s="96" t="str">
        <f>IF(OR($D$2="",$A41&gt;$G$2),"",INDEX(仕訳帳・設定!$AB$6:$AK$1000,$J41,3)&amp;" "&amp;INDEX(仕訳帳・設定!$AB$6:$AK$1000,$J41,4))</f>
        <v/>
      </c>
      <c r="D41" s="163" t="str">
        <f>IF(OR($D$2="",$A41&gt;$G$2),"",IF($I41="借",INDEX(仕訳帳・設定!$AB$6:$AK$1000,$J41,9),INDEX(仕訳帳・設定!$AB$6:$AK$1000,$J41,6)))</f>
        <v/>
      </c>
      <c r="E41" s="85" t="str">
        <f>IF($A41&gt;$G$2,"",IF($I41="借",(INDEX(仕訳帳・設定!$AB$6:$AK$1000,$J41,7)),0))</f>
        <v/>
      </c>
      <c r="F41" s="85" t="str">
        <f>IF($A41&gt;$G$2,"",IF($I41="借",0,INDEX(仕訳帳・設定!$AB$6:$AK$1000,$J41,7)))</f>
        <v/>
      </c>
      <c r="G41" s="164" t="str">
        <f t="shared" si="0"/>
        <v/>
      </c>
      <c r="I41" s="101" t="str">
        <f>IF($A41&gt;$G$2,"",INDEX(仕訳帳・設定!$AQ$6:$AQ$1000,MATCH($A41,仕訳帳・設定!$AP$6:$AP$1000,0),1))</f>
        <v/>
      </c>
      <c r="J41" s="100" t="str">
        <f>IF($A41&gt;$G$2,"",MATCH($A41,仕訳帳・設定!$AP$6:$AP$1000))</f>
        <v/>
      </c>
    </row>
    <row r="42" spans="1:10" x14ac:dyDescent="0.2">
      <c r="A42" s="49">
        <v>37</v>
      </c>
      <c r="B42" s="96" t="str">
        <f>IF($A42&gt;$G$2,"",INDEX(仕訳帳・設定!$AB$6:$AK$1000,$J42,1))</f>
        <v/>
      </c>
      <c r="C42" s="96" t="str">
        <f>IF(OR($D$2="",$A42&gt;$G$2),"",INDEX(仕訳帳・設定!$AB$6:$AK$1000,$J42,3)&amp;" "&amp;INDEX(仕訳帳・設定!$AB$6:$AK$1000,$J42,4))</f>
        <v/>
      </c>
      <c r="D42" s="163" t="str">
        <f>IF(OR($D$2="",$A42&gt;$G$2),"",IF($I42="借",INDEX(仕訳帳・設定!$AB$6:$AK$1000,$J42,9),INDEX(仕訳帳・設定!$AB$6:$AK$1000,$J42,6)))</f>
        <v/>
      </c>
      <c r="E42" s="85" t="str">
        <f>IF($A42&gt;$G$2,"",IF($I42="借",(INDEX(仕訳帳・設定!$AB$6:$AK$1000,$J42,7)),0))</f>
        <v/>
      </c>
      <c r="F42" s="85" t="str">
        <f>IF($A42&gt;$G$2,"",IF($I42="借",0,INDEX(仕訳帳・設定!$AB$6:$AK$1000,$J42,7)))</f>
        <v/>
      </c>
      <c r="G42" s="164" t="str">
        <f t="shared" si="0"/>
        <v/>
      </c>
      <c r="I42" s="101" t="str">
        <f>IF($A42&gt;$G$2,"",INDEX(仕訳帳・設定!$AQ$6:$AQ$1000,MATCH($A42,仕訳帳・設定!$AP$6:$AP$1000,0),1))</f>
        <v/>
      </c>
      <c r="J42" s="100" t="str">
        <f>IF($A42&gt;$G$2,"",MATCH($A42,仕訳帳・設定!$AP$6:$AP$1000))</f>
        <v/>
      </c>
    </row>
    <row r="43" spans="1:10" x14ac:dyDescent="0.2">
      <c r="A43" s="49">
        <v>38</v>
      </c>
      <c r="B43" s="96" t="str">
        <f>IF($A43&gt;$G$2,"",INDEX(仕訳帳・設定!$AB$6:$AK$1000,$J43,1))</f>
        <v/>
      </c>
      <c r="C43" s="96" t="str">
        <f>IF(OR($D$2="",$A43&gt;$G$2),"",INDEX(仕訳帳・設定!$AB$6:$AK$1000,$J43,3)&amp;" "&amp;INDEX(仕訳帳・設定!$AB$6:$AK$1000,$J43,4))</f>
        <v/>
      </c>
      <c r="D43" s="163" t="str">
        <f>IF(OR($D$2="",$A43&gt;$G$2),"",IF($I43="借",INDEX(仕訳帳・設定!$AB$6:$AK$1000,$J43,9),INDEX(仕訳帳・設定!$AB$6:$AK$1000,$J43,6)))</f>
        <v/>
      </c>
      <c r="E43" s="85" t="str">
        <f>IF($A43&gt;$G$2,"",IF($I43="借",(INDEX(仕訳帳・設定!$AB$6:$AK$1000,$J43,7)),0))</f>
        <v/>
      </c>
      <c r="F43" s="85" t="str">
        <f>IF($A43&gt;$G$2,"",IF($I43="借",0,INDEX(仕訳帳・設定!$AB$6:$AK$1000,$J43,7)))</f>
        <v/>
      </c>
      <c r="G43" s="164" t="str">
        <f t="shared" si="0"/>
        <v/>
      </c>
      <c r="I43" s="101" t="str">
        <f>IF($A43&gt;$G$2,"",INDEX(仕訳帳・設定!$AQ$6:$AQ$1000,MATCH($A43,仕訳帳・設定!$AP$6:$AP$1000,0),1))</f>
        <v/>
      </c>
      <c r="J43" s="100" t="str">
        <f>IF($A43&gt;$G$2,"",MATCH($A43,仕訳帳・設定!$AP$6:$AP$1000))</f>
        <v/>
      </c>
    </row>
    <row r="44" spans="1:10" x14ac:dyDescent="0.2">
      <c r="A44" s="49">
        <v>39</v>
      </c>
      <c r="B44" s="96" t="str">
        <f>IF($A44&gt;$G$2,"",INDEX(仕訳帳・設定!$AB$6:$AK$1000,$J44,1))</f>
        <v/>
      </c>
      <c r="C44" s="96" t="str">
        <f>IF(OR($D$2="",$A44&gt;$G$2),"",INDEX(仕訳帳・設定!$AB$6:$AK$1000,$J44,3)&amp;" "&amp;INDEX(仕訳帳・設定!$AB$6:$AK$1000,$J44,4))</f>
        <v/>
      </c>
      <c r="D44" s="163" t="str">
        <f>IF(OR($D$2="",$A44&gt;$G$2),"",IF($I44="借",INDEX(仕訳帳・設定!$AB$6:$AK$1000,$J44,9),INDEX(仕訳帳・設定!$AB$6:$AK$1000,$J44,6)))</f>
        <v/>
      </c>
      <c r="E44" s="85" t="str">
        <f>IF($A44&gt;$G$2,"",IF($I44="借",(INDEX(仕訳帳・設定!$AB$6:$AK$1000,$J44,7)),0))</f>
        <v/>
      </c>
      <c r="F44" s="85" t="str">
        <f>IF($A44&gt;$G$2,"",IF($I44="借",0,INDEX(仕訳帳・設定!$AB$6:$AK$1000,$J44,7)))</f>
        <v/>
      </c>
      <c r="G44" s="164" t="str">
        <f t="shared" si="0"/>
        <v/>
      </c>
      <c r="I44" s="101" t="str">
        <f>IF($A44&gt;$G$2,"",INDEX(仕訳帳・設定!$AQ$6:$AQ$1000,MATCH($A44,仕訳帳・設定!$AP$6:$AP$1000,0),1))</f>
        <v/>
      </c>
      <c r="J44" s="100" t="str">
        <f>IF($A44&gt;$G$2,"",MATCH($A44,仕訳帳・設定!$AP$6:$AP$1000))</f>
        <v/>
      </c>
    </row>
    <row r="45" spans="1:10" x14ac:dyDescent="0.2">
      <c r="A45" s="49">
        <v>40</v>
      </c>
      <c r="B45" s="96" t="str">
        <f>IF($A45&gt;$G$2,"",INDEX(仕訳帳・設定!$AB$6:$AK$1000,$J45,1))</f>
        <v/>
      </c>
      <c r="C45" s="96" t="str">
        <f>IF(OR($D$2="",$A45&gt;$G$2),"",INDEX(仕訳帳・設定!$AB$6:$AK$1000,$J45,3)&amp;" "&amp;INDEX(仕訳帳・設定!$AB$6:$AK$1000,$J45,4))</f>
        <v/>
      </c>
      <c r="D45" s="163" t="str">
        <f>IF(OR($D$2="",$A45&gt;$G$2),"",IF($I45="借",INDEX(仕訳帳・設定!$AB$6:$AK$1000,$J45,9),INDEX(仕訳帳・設定!$AB$6:$AK$1000,$J45,6)))</f>
        <v/>
      </c>
      <c r="E45" s="85" t="str">
        <f>IF($A45&gt;$G$2,"",IF($I45="借",(INDEX(仕訳帳・設定!$AB$6:$AK$1000,$J45,7)),0))</f>
        <v/>
      </c>
      <c r="F45" s="85" t="str">
        <f>IF($A45&gt;$G$2,"",IF($I45="借",0,INDEX(仕訳帳・設定!$AB$6:$AK$1000,$J45,7)))</f>
        <v/>
      </c>
      <c r="G45" s="164" t="str">
        <f t="shared" si="0"/>
        <v/>
      </c>
      <c r="I45" s="101" t="str">
        <f>IF($A45&gt;$G$2,"",INDEX(仕訳帳・設定!$AQ$6:$AQ$1000,MATCH($A45,仕訳帳・設定!$AP$6:$AP$1000,0),1))</f>
        <v/>
      </c>
      <c r="J45" s="100" t="str">
        <f>IF($A45&gt;$G$2,"",MATCH($A45,仕訳帳・設定!$AP$6:$AP$1000))</f>
        <v/>
      </c>
    </row>
    <row r="46" spans="1:10" x14ac:dyDescent="0.2">
      <c r="A46" s="49">
        <v>41</v>
      </c>
      <c r="B46" s="96" t="str">
        <f>IF($A46&gt;$G$2,"",INDEX(仕訳帳・設定!$AB$6:$AK$1000,$J46,1))</f>
        <v/>
      </c>
      <c r="C46" s="96" t="str">
        <f>IF(OR($D$2="",$A46&gt;$G$2),"",INDEX(仕訳帳・設定!$AB$6:$AK$1000,$J46,3)&amp;" "&amp;INDEX(仕訳帳・設定!$AB$6:$AK$1000,$J46,4))</f>
        <v/>
      </c>
      <c r="D46" s="163" t="str">
        <f>IF(OR($D$2="",$A46&gt;$G$2),"",IF($I46="借",INDEX(仕訳帳・設定!$AB$6:$AK$1000,$J46,9),INDEX(仕訳帳・設定!$AB$6:$AK$1000,$J46,6)))</f>
        <v/>
      </c>
      <c r="E46" s="85" t="str">
        <f>IF($A46&gt;$G$2,"",IF($I46="借",(INDEX(仕訳帳・設定!$AB$6:$AK$1000,$J46,7)),0))</f>
        <v/>
      </c>
      <c r="F46" s="85" t="str">
        <f>IF($A46&gt;$G$2,"",IF($I46="借",0,INDEX(仕訳帳・設定!$AB$6:$AK$1000,$J46,7)))</f>
        <v/>
      </c>
      <c r="G46" s="164" t="str">
        <f t="shared" si="0"/>
        <v/>
      </c>
      <c r="I46" s="101" t="str">
        <f>IF($A46&gt;$G$2,"",INDEX(仕訳帳・設定!$AQ$6:$AQ$1000,MATCH($A46,仕訳帳・設定!$AP$6:$AP$1000,0),1))</f>
        <v/>
      </c>
      <c r="J46" s="100" t="str">
        <f>IF($A46&gt;$G$2,"",MATCH($A46,仕訳帳・設定!$AP$6:$AP$1000))</f>
        <v/>
      </c>
    </row>
    <row r="47" spans="1:10" x14ac:dyDescent="0.2">
      <c r="A47" s="49">
        <v>42</v>
      </c>
      <c r="B47" s="96" t="str">
        <f>IF($A47&gt;$G$2,"",INDEX(仕訳帳・設定!$AB$6:$AK$1000,$J47,1))</f>
        <v/>
      </c>
      <c r="C47" s="96" t="str">
        <f>IF(OR($D$2="",$A47&gt;$G$2),"",INDEX(仕訳帳・設定!$AB$6:$AK$1000,$J47,3)&amp;" "&amp;INDEX(仕訳帳・設定!$AB$6:$AK$1000,$J47,4))</f>
        <v/>
      </c>
      <c r="D47" s="163" t="str">
        <f>IF(OR($D$2="",$A47&gt;$G$2),"",IF($I47="借",INDEX(仕訳帳・設定!$AB$6:$AK$1000,$J47,9),INDEX(仕訳帳・設定!$AB$6:$AK$1000,$J47,6)))</f>
        <v/>
      </c>
      <c r="E47" s="85" t="str">
        <f>IF($A47&gt;$G$2,"",IF($I47="借",(INDEX(仕訳帳・設定!$AB$6:$AK$1000,$J47,7)),0))</f>
        <v/>
      </c>
      <c r="F47" s="85" t="str">
        <f>IF($A47&gt;$G$2,"",IF($I47="借",0,INDEX(仕訳帳・設定!$AB$6:$AK$1000,$J47,7)))</f>
        <v/>
      </c>
      <c r="G47" s="164" t="str">
        <f t="shared" si="0"/>
        <v/>
      </c>
      <c r="I47" s="101" t="str">
        <f>IF($A47&gt;$G$2,"",INDEX(仕訳帳・設定!$AQ$6:$AQ$1000,MATCH($A47,仕訳帳・設定!$AP$6:$AP$1000,0),1))</f>
        <v/>
      </c>
      <c r="J47" s="100" t="str">
        <f>IF($A47&gt;$G$2,"",MATCH($A47,仕訳帳・設定!$AP$6:$AP$1000))</f>
        <v/>
      </c>
    </row>
    <row r="48" spans="1:10" x14ac:dyDescent="0.2">
      <c r="A48" s="49">
        <v>43</v>
      </c>
      <c r="B48" s="96" t="str">
        <f>IF($A48&gt;$G$2,"",INDEX(仕訳帳・設定!$AB$6:$AK$1000,$J48,1))</f>
        <v/>
      </c>
      <c r="C48" s="96" t="str">
        <f>IF(OR($D$2="",$A48&gt;$G$2),"",INDEX(仕訳帳・設定!$AB$6:$AK$1000,$J48,3)&amp;" "&amp;INDEX(仕訳帳・設定!$AB$6:$AK$1000,$J48,4))</f>
        <v/>
      </c>
      <c r="D48" s="163" t="str">
        <f>IF(OR($D$2="",$A48&gt;$G$2),"",IF($I48="借",INDEX(仕訳帳・設定!$AB$6:$AK$1000,$J48,9),INDEX(仕訳帳・設定!$AB$6:$AK$1000,$J48,6)))</f>
        <v/>
      </c>
      <c r="E48" s="85" t="str">
        <f>IF($A48&gt;$G$2,"",IF($I48="借",(INDEX(仕訳帳・設定!$AB$6:$AK$1000,$J48,7)),0))</f>
        <v/>
      </c>
      <c r="F48" s="85" t="str">
        <f>IF($A48&gt;$G$2,"",IF($I48="借",0,INDEX(仕訳帳・設定!$AB$6:$AK$1000,$J48,7)))</f>
        <v/>
      </c>
      <c r="G48" s="164" t="str">
        <f t="shared" si="0"/>
        <v/>
      </c>
      <c r="I48" s="101" t="str">
        <f>IF($A48&gt;$G$2,"",INDEX(仕訳帳・設定!$AQ$6:$AQ$1000,MATCH($A48,仕訳帳・設定!$AP$6:$AP$1000,0),1))</f>
        <v/>
      </c>
      <c r="J48" s="100" t="str">
        <f>IF($A48&gt;$G$2,"",MATCH($A48,仕訳帳・設定!$AP$6:$AP$1000))</f>
        <v/>
      </c>
    </row>
    <row r="49" spans="1:10" x14ac:dyDescent="0.2">
      <c r="A49" s="49">
        <v>44</v>
      </c>
      <c r="B49" s="96" t="str">
        <f>IF($A49&gt;$G$2,"",INDEX(仕訳帳・設定!$AB$6:$AK$1000,$J49,1))</f>
        <v/>
      </c>
      <c r="C49" s="96" t="str">
        <f>IF(OR($D$2="",$A49&gt;$G$2),"",INDEX(仕訳帳・設定!$AB$6:$AK$1000,$J49,3)&amp;" "&amp;INDEX(仕訳帳・設定!$AB$6:$AK$1000,$J49,4))</f>
        <v/>
      </c>
      <c r="D49" s="163" t="str">
        <f>IF(OR($D$2="",$A49&gt;$G$2),"",IF($I49="借",INDEX(仕訳帳・設定!$AB$6:$AK$1000,$J49,9),INDEX(仕訳帳・設定!$AB$6:$AK$1000,$J49,6)))</f>
        <v/>
      </c>
      <c r="E49" s="85" t="str">
        <f>IF($A49&gt;$G$2,"",IF($I49="借",(INDEX(仕訳帳・設定!$AB$6:$AK$1000,$J49,7)),0))</f>
        <v/>
      </c>
      <c r="F49" s="85" t="str">
        <f>IF($A49&gt;$G$2,"",IF($I49="借",0,INDEX(仕訳帳・設定!$AB$6:$AK$1000,$J49,7)))</f>
        <v/>
      </c>
      <c r="G49" s="164" t="str">
        <f t="shared" si="0"/>
        <v/>
      </c>
      <c r="I49" s="101" t="str">
        <f>IF($A49&gt;$G$2,"",INDEX(仕訳帳・設定!$AQ$6:$AQ$1000,MATCH($A49,仕訳帳・設定!$AP$6:$AP$1000,0),1))</f>
        <v/>
      </c>
      <c r="J49" s="100" t="str">
        <f>IF($A49&gt;$G$2,"",MATCH($A49,仕訳帳・設定!$AP$6:$AP$1000))</f>
        <v/>
      </c>
    </row>
    <row r="50" spans="1:10" x14ac:dyDescent="0.2">
      <c r="A50" s="49">
        <v>45</v>
      </c>
      <c r="B50" s="96" t="str">
        <f>IF($A50&gt;$G$2,"",INDEX(仕訳帳・設定!$AB$6:$AK$1000,$J50,1))</f>
        <v/>
      </c>
      <c r="C50" s="96" t="str">
        <f>IF(OR($D$2="",$A50&gt;$G$2),"",INDEX(仕訳帳・設定!$AB$6:$AK$1000,$J50,3)&amp;" "&amp;INDEX(仕訳帳・設定!$AB$6:$AK$1000,$J50,4))</f>
        <v/>
      </c>
      <c r="D50" s="163" t="str">
        <f>IF(OR($D$2="",$A50&gt;$G$2),"",IF($I50="借",INDEX(仕訳帳・設定!$AB$6:$AK$1000,$J50,9),INDEX(仕訳帳・設定!$AB$6:$AK$1000,$J50,6)))</f>
        <v/>
      </c>
      <c r="E50" s="85" t="str">
        <f>IF($A50&gt;$G$2,"",IF($I50="借",(INDEX(仕訳帳・設定!$AB$6:$AK$1000,$J50,7)),0))</f>
        <v/>
      </c>
      <c r="F50" s="85" t="str">
        <f>IF($A50&gt;$G$2,"",IF($I50="借",0,INDEX(仕訳帳・設定!$AB$6:$AK$1000,$J50,7)))</f>
        <v/>
      </c>
      <c r="G50" s="164" t="str">
        <f t="shared" si="0"/>
        <v/>
      </c>
      <c r="I50" s="101" t="str">
        <f>IF($A50&gt;$G$2,"",INDEX(仕訳帳・設定!$AQ$6:$AQ$1000,MATCH($A50,仕訳帳・設定!$AP$6:$AP$1000,0),1))</f>
        <v/>
      </c>
      <c r="J50" s="100" t="str">
        <f>IF($A50&gt;$G$2,"",MATCH($A50,仕訳帳・設定!$AP$6:$AP$1000))</f>
        <v/>
      </c>
    </row>
    <row r="51" spans="1:10" x14ac:dyDescent="0.2">
      <c r="A51" s="49">
        <v>46</v>
      </c>
      <c r="B51" s="96" t="str">
        <f>IF($A51&gt;$G$2,"",INDEX(仕訳帳・設定!$AB$6:$AK$1000,$J51,1))</f>
        <v/>
      </c>
      <c r="C51" s="96" t="str">
        <f>IF(OR($D$2="",$A51&gt;$G$2),"",INDEX(仕訳帳・設定!$AB$6:$AK$1000,$J51,3)&amp;" "&amp;INDEX(仕訳帳・設定!$AB$6:$AK$1000,$J51,4))</f>
        <v/>
      </c>
      <c r="D51" s="163" t="str">
        <f>IF(OR($D$2="",$A51&gt;$G$2),"",IF($I51="借",INDEX(仕訳帳・設定!$AB$6:$AK$1000,$J51,9),INDEX(仕訳帳・設定!$AB$6:$AK$1000,$J51,6)))</f>
        <v/>
      </c>
      <c r="E51" s="85" t="str">
        <f>IF($A51&gt;$G$2,"",IF($I51="借",(INDEX(仕訳帳・設定!$AB$6:$AK$1000,$J51,7)),0))</f>
        <v/>
      </c>
      <c r="F51" s="85" t="str">
        <f>IF($A51&gt;$G$2,"",IF($I51="借",0,INDEX(仕訳帳・設定!$AB$6:$AK$1000,$J51,7)))</f>
        <v/>
      </c>
      <c r="G51" s="164" t="str">
        <f t="shared" si="0"/>
        <v/>
      </c>
      <c r="I51" s="101" t="str">
        <f>IF($A51&gt;$G$2,"",INDEX(仕訳帳・設定!$AQ$6:$AQ$1000,MATCH($A51,仕訳帳・設定!$AP$6:$AP$1000,0),1))</f>
        <v/>
      </c>
      <c r="J51" s="100" t="str">
        <f>IF($A51&gt;$G$2,"",MATCH($A51,仕訳帳・設定!$AP$6:$AP$1000))</f>
        <v/>
      </c>
    </row>
    <row r="52" spans="1:10" x14ac:dyDescent="0.2">
      <c r="A52" s="49">
        <v>47</v>
      </c>
      <c r="B52" s="96" t="str">
        <f>IF($A52&gt;$G$2,"",INDEX(仕訳帳・設定!$AB$6:$AK$1000,$J52,1))</f>
        <v/>
      </c>
      <c r="C52" s="96" t="str">
        <f>IF(OR($D$2="",$A52&gt;$G$2),"",INDEX(仕訳帳・設定!$AB$6:$AK$1000,$J52,3)&amp;" "&amp;INDEX(仕訳帳・設定!$AB$6:$AK$1000,$J52,4))</f>
        <v/>
      </c>
      <c r="D52" s="163" t="str">
        <f>IF(OR($D$2="",$A52&gt;$G$2),"",IF($I52="借",INDEX(仕訳帳・設定!$AB$6:$AK$1000,$J52,9),INDEX(仕訳帳・設定!$AB$6:$AK$1000,$J52,6)))</f>
        <v/>
      </c>
      <c r="E52" s="85" t="str">
        <f>IF($A52&gt;$G$2,"",IF($I52="借",(INDEX(仕訳帳・設定!$AB$6:$AK$1000,$J52,7)),0))</f>
        <v/>
      </c>
      <c r="F52" s="85" t="str">
        <f>IF($A52&gt;$G$2,"",IF($I52="借",0,INDEX(仕訳帳・設定!$AB$6:$AK$1000,$J52,7)))</f>
        <v/>
      </c>
      <c r="G52" s="164" t="str">
        <f t="shared" si="0"/>
        <v/>
      </c>
      <c r="I52" s="101" t="str">
        <f>IF($A52&gt;$G$2,"",INDEX(仕訳帳・設定!$AQ$6:$AQ$1000,MATCH($A52,仕訳帳・設定!$AP$6:$AP$1000,0),1))</f>
        <v/>
      </c>
      <c r="J52" s="100" t="str">
        <f>IF($A52&gt;$G$2,"",MATCH($A52,仕訳帳・設定!$AP$6:$AP$1000))</f>
        <v/>
      </c>
    </row>
    <row r="53" spans="1:10" x14ac:dyDescent="0.2">
      <c r="A53" s="49">
        <v>48</v>
      </c>
      <c r="B53" s="96" t="str">
        <f>IF($A53&gt;$G$2,"",INDEX(仕訳帳・設定!$AB$6:$AK$1000,$J53,1))</f>
        <v/>
      </c>
      <c r="C53" s="96" t="str">
        <f>IF(OR($D$2="",$A53&gt;$G$2),"",INDEX(仕訳帳・設定!$AB$6:$AK$1000,$J53,3)&amp;" "&amp;INDEX(仕訳帳・設定!$AB$6:$AK$1000,$J53,4))</f>
        <v/>
      </c>
      <c r="D53" s="163" t="str">
        <f>IF(OR($D$2="",$A53&gt;$G$2),"",IF($I53="借",INDEX(仕訳帳・設定!$AB$6:$AK$1000,$J53,9),INDEX(仕訳帳・設定!$AB$6:$AK$1000,$J53,6)))</f>
        <v/>
      </c>
      <c r="E53" s="85" t="str">
        <f>IF($A53&gt;$G$2,"",IF($I53="借",(INDEX(仕訳帳・設定!$AB$6:$AK$1000,$J53,7)),0))</f>
        <v/>
      </c>
      <c r="F53" s="85" t="str">
        <f>IF($A53&gt;$G$2,"",IF($I53="借",0,INDEX(仕訳帳・設定!$AB$6:$AK$1000,$J53,7)))</f>
        <v/>
      </c>
      <c r="G53" s="164" t="str">
        <f t="shared" si="0"/>
        <v/>
      </c>
      <c r="I53" s="101" t="str">
        <f>IF($A53&gt;$G$2,"",INDEX(仕訳帳・設定!$AQ$6:$AQ$1000,MATCH($A53,仕訳帳・設定!$AP$6:$AP$1000,0),1))</f>
        <v/>
      </c>
      <c r="J53" s="100" t="str">
        <f>IF($A53&gt;$G$2,"",MATCH($A53,仕訳帳・設定!$AP$6:$AP$1000))</f>
        <v/>
      </c>
    </row>
    <row r="54" spans="1:10" x14ac:dyDescent="0.2">
      <c r="A54" s="49">
        <v>49</v>
      </c>
      <c r="B54" s="96" t="str">
        <f>IF($A54&gt;$G$2,"",INDEX(仕訳帳・設定!$AB$6:$AK$1000,$J54,1))</f>
        <v/>
      </c>
      <c r="C54" s="96" t="str">
        <f>IF(OR($D$2="",$A54&gt;$G$2),"",INDEX(仕訳帳・設定!$AB$6:$AK$1000,$J54,3)&amp;" "&amp;INDEX(仕訳帳・設定!$AB$6:$AK$1000,$J54,4))</f>
        <v/>
      </c>
      <c r="D54" s="163" t="str">
        <f>IF(OR($D$2="",$A54&gt;$G$2),"",IF($I54="借",INDEX(仕訳帳・設定!$AB$6:$AK$1000,$J54,9),INDEX(仕訳帳・設定!$AB$6:$AK$1000,$J54,6)))</f>
        <v/>
      </c>
      <c r="E54" s="85" t="str">
        <f>IF($A54&gt;$G$2,"",IF($I54="借",(INDEX(仕訳帳・設定!$AB$6:$AK$1000,$J54,7)),0))</f>
        <v/>
      </c>
      <c r="F54" s="85" t="str">
        <f>IF($A54&gt;$G$2,"",IF($I54="借",0,INDEX(仕訳帳・設定!$AB$6:$AK$1000,$J54,7)))</f>
        <v/>
      </c>
      <c r="G54" s="164" t="str">
        <f t="shared" si="0"/>
        <v/>
      </c>
      <c r="I54" s="101" t="str">
        <f>IF($A54&gt;$G$2,"",INDEX(仕訳帳・設定!$AQ$6:$AQ$1000,MATCH($A54,仕訳帳・設定!$AP$6:$AP$1000,0),1))</f>
        <v/>
      </c>
      <c r="J54" s="100" t="str">
        <f>IF($A54&gt;$G$2,"",MATCH($A54,仕訳帳・設定!$AP$6:$AP$1000))</f>
        <v/>
      </c>
    </row>
    <row r="55" spans="1:10" x14ac:dyDescent="0.2">
      <c r="A55" s="49">
        <v>50</v>
      </c>
      <c r="B55" s="96" t="str">
        <f>IF($A55&gt;$G$2,"",INDEX(仕訳帳・設定!$AB$6:$AK$1000,$J55,1))</f>
        <v/>
      </c>
      <c r="C55" s="96" t="str">
        <f>IF(OR($D$2="",$A55&gt;$G$2),"",INDEX(仕訳帳・設定!$AB$6:$AK$1000,$J55,3)&amp;" "&amp;INDEX(仕訳帳・設定!$AB$6:$AK$1000,$J55,4))</f>
        <v/>
      </c>
      <c r="D55" s="163" t="str">
        <f>IF(OR($D$2="",$A55&gt;$G$2),"",IF($I55="借",INDEX(仕訳帳・設定!$AB$6:$AK$1000,$J55,9),INDEX(仕訳帳・設定!$AB$6:$AK$1000,$J55,6)))</f>
        <v/>
      </c>
      <c r="E55" s="85" t="str">
        <f>IF($A55&gt;$G$2,"",IF($I55="借",(INDEX(仕訳帳・設定!$AB$6:$AK$1000,$J55,7)),0))</f>
        <v/>
      </c>
      <c r="F55" s="85" t="str">
        <f>IF($A55&gt;$G$2,"",IF($I55="借",0,INDEX(仕訳帳・設定!$AB$6:$AK$1000,$J55,7)))</f>
        <v/>
      </c>
      <c r="G55" s="164" t="str">
        <f t="shared" si="0"/>
        <v/>
      </c>
      <c r="I55" s="101" t="str">
        <f>IF($A55&gt;$G$2,"",INDEX(仕訳帳・設定!$AQ$6:$AQ$1000,MATCH($A55,仕訳帳・設定!$AP$6:$AP$1000,0),1))</f>
        <v/>
      </c>
      <c r="J55" s="100" t="str">
        <f>IF($A55&gt;$G$2,"",MATCH($A55,仕訳帳・設定!$AP$6:$AP$1000))</f>
        <v/>
      </c>
    </row>
    <row r="56" spans="1:10" x14ac:dyDescent="0.2">
      <c r="A56" s="49">
        <v>51</v>
      </c>
      <c r="B56" s="96" t="str">
        <f>IF($A56&gt;$G$2,"",INDEX(仕訳帳・設定!$AB$6:$AK$1000,$J56,1))</f>
        <v/>
      </c>
      <c r="C56" s="96" t="str">
        <f>IF(OR($D$2="",$A56&gt;$G$2),"",INDEX(仕訳帳・設定!$AB$6:$AK$1000,$J56,3)&amp;" "&amp;INDEX(仕訳帳・設定!$AB$6:$AK$1000,$J56,4))</f>
        <v/>
      </c>
      <c r="D56" s="163" t="str">
        <f>IF(OR($D$2="",$A56&gt;$G$2),"",IF($I56="借",INDEX(仕訳帳・設定!$AB$6:$AK$1000,$J56,9),INDEX(仕訳帳・設定!$AB$6:$AK$1000,$J56,6)))</f>
        <v/>
      </c>
      <c r="E56" s="85" t="str">
        <f>IF($A56&gt;$G$2,"",IF($I56="借",(INDEX(仕訳帳・設定!$AB$6:$AK$1000,$J56,7)),0))</f>
        <v/>
      </c>
      <c r="F56" s="85" t="str">
        <f>IF($A56&gt;$G$2,"",IF($I56="借",0,INDEX(仕訳帳・設定!$AB$6:$AK$1000,$J56,7)))</f>
        <v/>
      </c>
      <c r="G56" s="164" t="str">
        <f t="shared" si="0"/>
        <v/>
      </c>
      <c r="I56" s="101" t="str">
        <f>IF($A56&gt;$G$2,"",INDEX(仕訳帳・設定!$AQ$6:$AQ$1000,MATCH($A56,仕訳帳・設定!$AP$6:$AP$1000,0),1))</f>
        <v/>
      </c>
      <c r="J56" s="100" t="str">
        <f>IF($A56&gt;$G$2,"",MATCH($A56,仕訳帳・設定!$AP$6:$AP$1000))</f>
        <v/>
      </c>
    </row>
    <row r="57" spans="1:10" x14ac:dyDescent="0.2">
      <c r="A57" s="49">
        <v>52</v>
      </c>
      <c r="B57" s="96" t="str">
        <f>IF($A57&gt;$G$2,"",INDEX(仕訳帳・設定!$AB$6:$AK$1000,$J57,1))</f>
        <v/>
      </c>
      <c r="C57" s="96" t="str">
        <f>IF(OR($D$2="",$A57&gt;$G$2),"",INDEX(仕訳帳・設定!$AB$6:$AK$1000,$J57,3)&amp;" "&amp;INDEX(仕訳帳・設定!$AB$6:$AK$1000,$J57,4))</f>
        <v/>
      </c>
      <c r="D57" s="163" t="str">
        <f>IF(OR($D$2="",$A57&gt;$G$2),"",IF($I57="借",INDEX(仕訳帳・設定!$AB$6:$AK$1000,$J57,9),INDEX(仕訳帳・設定!$AB$6:$AK$1000,$J57,6)))</f>
        <v/>
      </c>
      <c r="E57" s="85" t="str">
        <f>IF($A57&gt;$G$2,"",IF($I57="借",(INDEX(仕訳帳・設定!$AB$6:$AK$1000,$J57,7)),0))</f>
        <v/>
      </c>
      <c r="F57" s="85" t="str">
        <f>IF($A57&gt;$G$2,"",IF($I57="借",0,INDEX(仕訳帳・設定!$AB$6:$AK$1000,$J57,7)))</f>
        <v/>
      </c>
      <c r="G57" s="164" t="str">
        <f t="shared" si="0"/>
        <v/>
      </c>
      <c r="I57" s="101" t="str">
        <f>IF($A57&gt;$G$2,"",INDEX(仕訳帳・設定!$AQ$6:$AQ$1000,MATCH($A57,仕訳帳・設定!$AP$6:$AP$1000,0),1))</f>
        <v/>
      </c>
      <c r="J57" s="100" t="str">
        <f>IF($A57&gt;$G$2,"",MATCH($A57,仕訳帳・設定!$AP$6:$AP$1000))</f>
        <v/>
      </c>
    </row>
    <row r="58" spans="1:10" x14ac:dyDescent="0.2">
      <c r="A58" s="49">
        <v>53</v>
      </c>
      <c r="B58" s="96" t="str">
        <f>IF($A58&gt;$G$2,"",INDEX(仕訳帳・設定!$AB$6:$AK$1000,$J58,1))</f>
        <v/>
      </c>
      <c r="C58" s="96" t="str">
        <f>IF(OR($D$2="",$A58&gt;$G$2),"",INDEX(仕訳帳・設定!$AB$6:$AK$1000,$J58,3)&amp;" "&amp;INDEX(仕訳帳・設定!$AB$6:$AK$1000,$J58,4))</f>
        <v/>
      </c>
      <c r="D58" s="163" t="str">
        <f>IF(OR($D$2="",$A58&gt;$G$2),"",IF($I58="借",INDEX(仕訳帳・設定!$AB$6:$AK$1000,$J58,9),INDEX(仕訳帳・設定!$AB$6:$AK$1000,$J58,6)))</f>
        <v/>
      </c>
      <c r="E58" s="85" t="str">
        <f>IF($A58&gt;$G$2,"",IF($I58="借",(INDEX(仕訳帳・設定!$AB$6:$AK$1000,$J58,7)),0))</f>
        <v/>
      </c>
      <c r="F58" s="85" t="str">
        <f>IF($A58&gt;$G$2,"",IF($I58="借",0,INDEX(仕訳帳・設定!$AB$6:$AK$1000,$J58,7)))</f>
        <v/>
      </c>
      <c r="G58" s="164" t="str">
        <f t="shared" si="0"/>
        <v/>
      </c>
      <c r="I58" s="101" t="str">
        <f>IF($A58&gt;$G$2,"",INDEX(仕訳帳・設定!$AQ$6:$AQ$1000,MATCH($A58,仕訳帳・設定!$AP$6:$AP$1000,0),1))</f>
        <v/>
      </c>
      <c r="J58" s="100" t="str">
        <f>IF($A58&gt;$G$2,"",MATCH($A58,仕訳帳・設定!$AP$6:$AP$1000))</f>
        <v/>
      </c>
    </row>
    <row r="59" spans="1:10" x14ac:dyDescent="0.2">
      <c r="A59" s="49">
        <v>54</v>
      </c>
      <c r="B59" s="96" t="str">
        <f>IF($A59&gt;$G$2,"",INDEX(仕訳帳・設定!$AB$6:$AK$1000,$J59,1))</f>
        <v/>
      </c>
      <c r="C59" s="96" t="str">
        <f>IF(OR($D$2="",$A59&gt;$G$2),"",INDEX(仕訳帳・設定!$AB$6:$AK$1000,$J59,3)&amp;" "&amp;INDEX(仕訳帳・設定!$AB$6:$AK$1000,$J59,4))</f>
        <v/>
      </c>
      <c r="D59" s="163" t="str">
        <f>IF(OR($D$2="",$A59&gt;$G$2),"",IF($I59="借",INDEX(仕訳帳・設定!$AB$6:$AK$1000,$J59,9),INDEX(仕訳帳・設定!$AB$6:$AK$1000,$J59,6)))</f>
        <v/>
      </c>
      <c r="E59" s="85" t="str">
        <f>IF($A59&gt;$G$2,"",IF($I59="借",(INDEX(仕訳帳・設定!$AB$6:$AK$1000,$J59,7)),0))</f>
        <v/>
      </c>
      <c r="F59" s="85" t="str">
        <f>IF($A59&gt;$G$2,"",IF($I59="借",0,INDEX(仕訳帳・設定!$AB$6:$AK$1000,$J59,7)))</f>
        <v/>
      </c>
      <c r="G59" s="164" t="str">
        <f t="shared" si="0"/>
        <v/>
      </c>
      <c r="I59" s="101" t="str">
        <f>IF($A59&gt;$G$2,"",INDEX(仕訳帳・設定!$AQ$6:$AQ$1000,MATCH($A59,仕訳帳・設定!$AP$6:$AP$1000,0),1))</f>
        <v/>
      </c>
      <c r="J59" s="100" t="str">
        <f>IF($A59&gt;$G$2,"",MATCH($A59,仕訳帳・設定!$AP$6:$AP$1000))</f>
        <v/>
      </c>
    </row>
    <row r="60" spans="1:10" x14ac:dyDescent="0.2">
      <c r="A60" s="49">
        <v>55</v>
      </c>
      <c r="B60" s="96" t="str">
        <f>IF($A60&gt;$G$2,"",INDEX(仕訳帳・設定!$AB$6:$AK$1000,$J60,1))</f>
        <v/>
      </c>
      <c r="C60" s="96" t="str">
        <f>IF(OR($D$2="",$A60&gt;$G$2),"",INDEX(仕訳帳・設定!$AB$6:$AK$1000,$J60,3)&amp;" "&amp;INDEX(仕訳帳・設定!$AB$6:$AK$1000,$J60,4))</f>
        <v/>
      </c>
      <c r="D60" s="163" t="str">
        <f>IF(OR($D$2="",$A60&gt;$G$2),"",IF($I60="借",INDEX(仕訳帳・設定!$AB$6:$AK$1000,$J60,9),INDEX(仕訳帳・設定!$AB$6:$AK$1000,$J60,6)))</f>
        <v/>
      </c>
      <c r="E60" s="85" t="str">
        <f>IF($A60&gt;$G$2,"",IF($I60="借",(INDEX(仕訳帳・設定!$AB$6:$AK$1000,$J60,7)),0))</f>
        <v/>
      </c>
      <c r="F60" s="85" t="str">
        <f>IF($A60&gt;$G$2,"",IF($I60="借",0,INDEX(仕訳帳・設定!$AB$6:$AK$1000,$J60,7)))</f>
        <v/>
      </c>
      <c r="G60" s="164" t="str">
        <f t="shared" si="0"/>
        <v/>
      </c>
      <c r="I60" s="101" t="str">
        <f>IF($A60&gt;$G$2,"",INDEX(仕訳帳・設定!$AQ$6:$AQ$1000,MATCH($A60,仕訳帳・設定!$AP$6:$AP$1000,0),1))</f>
        <v/>
      </c>
      <c r="J60" s="100" t="str">
        <f>IF($A60&gt;$G$2,"",MATCH($A60,仕訳帳・設定!$AP$6:$AP$1000))</f>
        <v/>
      </c>
    </row>
    <row r="61" spans="1:10" x14ac:dyDescent="0.2">
      <c r="A61" s="49">
        <v>56</v>
      </c>
      <c r="B61" s="96" t="str">
        <f>IF($A61&gt;$G$2,"",INDEX(仕訳帳・設定!$AB$6:$AK$1000,$J61,1))</f>
        <v/>
      </c>
      <c r="C61" s="96" t="str">
        <f>IF(OR($D$2="",$A61&gt;$G$2),"",INDEX(仕訳帳・設定!$AB$6:$AK$1000,$J61,3)&amp;" "&amp;INDEX(仕訳帳・設定!$AB$6:$AK$1000,$J61,4))</f>
        <v/>
      </c>
      <c r="D61" s="163" t="str">
        <f>IF(OR($D$2="",$A61&gt;$G$2),"",IF($I61="借",INDEX(仕訳帳・設定!$AB$6:$AK$1000,$J61,9),INDEX(仕訳帳・設定!$AB$6:$AK$1000,$J61,6)))</f>
        <v/>
      </c>
      <c r="E61" s="85" t="str">
        <f>IF($A61&gt;$G$2,"",IF($I61="借",(INDEX(仕訳帳・設定!$AB$6:$AK$1000,$J61,7)),0))</f>
        <v/>
      </c>
      <c r="F61" s="85" t="str">
        <f>IF($A61&gt;$G$2,"",IF($I61="借",0,INDEX(仕訳帳・設定!$AB$6:$AK$1000,$J61,7)))</f>
        <v/>
      </c>
      <c r="G61" s="164" t="str">
        <f t="shared" si="0"/>
        <v/>
      </c>
      <c r="I61" s="101" t="str">
        <f>IF($A61&gt;$G$2,"",INDEX(仕訳帳・設定!$AQ$6:$AQ$1000,MATCH($A61,仕訳帳・設定!$AP$6:$AP$1000,0),1))</f>
        <v/>
      </c>
      <c r="J61" s="100" t="str">
        <f>IF($A61&gt;$G$2,"",MATCH($A61,仕訳帳・設定!$AP$6:$AP$1000))</f>
        <v/>
      </c>
    </row>
    <row r="62" spans="1:10" x14ac:dyDescent="0.2">
      <c r="A62" s="49">
        <v>57</v>
      </c>
      <c r="B62" s="96" t="str">
        <f>IF($A62&gt;$G$2,"",INDEX(仕訳帳・設定!$AB$6:$AK$1000,$J62,1))</f>
        <v/>
      </c>
      <c r="C62" s="96" t="str">
        <f>IF(OR($D$2="",$A62&gt;$G$2),"",INDEX(仕訳帳・設定!$AB$6:$AK$1000,$J62,3)&amp;" "&amp;INDEX(仕訳帳・設定!$AB$6:$AK$1000,$J62,4))</f>
        <v/>
      </c>
      <c r="D62" s="163" t="str">
        <f>IF(OR($D$2="",$A62&gt;$G$2),"",IF($I62="借",INDEX(仕訳帳・設定!$AB$6:$AK$1000,$J62,9),INDEX(仕訳帳・設定!$AB$6:$AK$1000,$J62,6)))</f>
        <v/>
      </c>
      <c r="E62" s="85" t="str">
        <f>IF($A62&gt;$G$2,"",IF($I62="借",(INDEX(仕訳帳・設定!$AB$6:$AK$1000,$J62,7)),0))</f>
        <v/>
      </c>
      <c r="F62" s="85" t="str">
        <f>IF($A62&gt;$G$2,"",IF($I62="借",0,INDEX(仕訳帳・設定!$AB$6:$AK$1000,$J62,7)))</f>
        <v/>
      </c>
      <c r="G62" s="164" t="str">
        <f t="shared" si="0"/>
        <v/>
      </c>
      <c r="I62" s="101" t="str">
        <f>IF($A62&gt;$G$2,"",INDEX(仕訳帳・設定!$AQ$6:$AQ$1000,MATCH($A62,仕訳帳・設定!$AP$6:$AP$1000,0),1))</f>
        <v/>
      </c>
      <c r="J62" s="100" t="str">
        <f>IF($A62&gt;$G$2,"",MATCH($A62,仕訳帳・設定!$AP$6:$AP$1000))</f>
        <v/>
      </c>
    </row>
    <row r="63" spans="1:10" x14ac:dyDescent="0.2">
      <c r="A63" s="49">
        <v>58</v>
      </c>
      <c r="B63" s="96" t="str">
        <f>IF($A63&gt;$G$2,"",INDEX(仕訳帳・設定!$AB$6:$AK$1000,$J63,1))</f>
        <v/>
      </c>
      <c r="C63" s="96" t="str">
        <f>IF(OR($D$2="",$A63&gt;$G$2),"",INDEX(仕訳帳・設定!$AB$6:$AK$1000,$J63,3)&amp;" "&amp;INDEX(仕訳帳・設定!$AB$6:$AK$1000,$J63,4))</f>
        <v/>
      </c>
      <c r="D63" s="163" t="str">
        <f>IF(OR($D$2="",$A63&gt;$G$2),"",IF($I63="借",INDEX(仕訳帳・設定!$AB$6:$AK$1000,$J63,9),INDEX(仕訳帳・設定!$AB$6:$AK$1000,$J63,6)))</f>
        <v/>
      </c>
      <c r="E63" s="85" t="str">
        <f>IF($A63&gt;$G$2,"",IF($I63="借",(INDEX(仕訳帳・設定!$AB$6:$AK$1000,$J63,7)),0))</f>
        <v/>
      </c>
      <c r="F63" s="85" t="str">
        <f>IF($A63&gt;$G$2,"",IF($I63="借",0,INDEX(仕訳帳・設定!$AB$6:$AK$1000,$J63,7)))</f>
        <v/>
      </c>
      <c r="G63" s="164" t="str">
        <f t="shared" si="0"/>
        <v/>
      </c>
      <c r="I63" s="101" t="str">
        <f>IF($A63&gt;$G$2,"",INDEX(仕訳帳・設定!$AQ$6:$AQ$1000,MATCH($A63,仕訳帳・設定!$AP$6:$AP$1000,0),1))</f>
        <v/>
      </c>
      <c r="J63" s="100" t="str">
        <f>IF($A63&gt;$G$2,"",MATCH($A63,仕訳帳・設定!$AP$6:$AP$1000))</f>
        <v/>
      </c>
    </row>
    <row r="64" spans="1:10" x14ac:dyDescent="0.2">
      <c r="A64" s="49">
        <v>59</v>
      </c>
      <c r="B64" s="96" t="str">
        <f>IF($A64&gt;$G$2,"",INDEX(仕訳帳・設定!$AB$6:$AK$1000,$J64,1))</f>
        <v/>
      </c>
      <c r="C64" s="96" t="str">
        <f>IF(OR($D$2="",$A64&gt;$G$2),"",INDEX(仕訳帳・設定!$AB$6:$AK$1000,$J64,3)&amp;" "&amp;INDEX(仕訳帳・設定!$AB$6:$AK$1000,$J64,4))</f>
        <v/>
      </c>
      <c r="D64" s="163" t="str">
        <f>IF(OR($D$2="",$A64&gt;$G$2),"",IF($I64="借",INDEX(仕訳帳・設定!$AB$6:$AK$1000,$J64,9),INDEX(仕訳帳・設定!$AB$6:$AK$1000,$J64,6)))</f>
        <v/>
      </c>
      <c r="E64" s="85" t="str">
        <f>IF($A64&gt;$G$2,"",IF($I64="借",(INDEX(仕訳帳・設定!$AB$6:$AK$1000,$J64,7)),0))</f>
        <v/>
      </c>
      <c r="F64" s="85" t="str">
        <f>IF($A64&gt;$G$2,"",IF($I64="借",0,INDEX(仕訳帳・設定!$AB$6:$AK$1000,$J64,7)))</f>
        <v/>
      </c>
      <c r="G64" s="164" t="str">
        <f t="shared" si="0"/>
        <v/>
      </c>
      <c r="I64" s="101" t="str">
        <f>IF($A64&gt;$G$2,"",INDEX(仕訳帳・設定!$AQ$6:$AQ$1000,MATCH($A64,仕訳帳・設定!$AP$6:$AP$1000,0),1))</f>
        <v/>
      </c>
      <c r="J64" s="100" t="str">
        <f>IF($A64&gt;$G$2,"",MATCH($A64,仕訳帳・設定!$AP$6:$AP$1000))</f>
        <v/>
      </c>
    </row>
    <row r="65" spans="1:10" x14ac:dyDescent="0.2">
      <c r="A65" s="49">
        <v>60</v>
      </c>
      <c r="B65" s="96" t="str">
        <f>IF($A65&gt;$G$2,"",INDEX(仕訳帳・設定!$AB$6:$AK$1000,$J65,1))</f>
        <v/>
      </c>
      <c r="C65" s="96" t="str">
        <f>IF(OR($D$2="",$A65&gt;$G$2),"",INDEX(仕訳帳・設定!$AB$6:$AK$1000,$J65,3)&amp;" "&amp;INDEX(仕訳帳・設定!$AB$6:$AK$1000,$J65,4))</f>
        <v/>
      </c>
      <c r="D65" s="163" t="str">
        <f>IF(OR($D$2="",$A65&gt;$G$2),"",IF($I65="借",INDEX(仕訳帳・設定!$AB$6:$AK$1000,$J65,9),INDEX(仕訳帳・設定!$AB$6:$AK$1000,$J65,6)))</f>
        <v/>
      </c>
      <c r="E65" s="85" t="str">
        <f>IF($A65&gt;$G$2,"",IF($I65="借",(INDEX(仕訳帳・設定!$AB$6:$AK$1000,$J65,7)),0))</f>
        <v/>
      </c>
      <c r="F65" s="85" t="str">
        <f>IF($A65&gt;$G$2,"",IF($I65="借",0,INDEX(仕訳帳・設定!$AB$6:$AK$1000,$J65,7)))</f>
        <v/>
      </c>
      <c r="G65" s="164" t="str">
        <f t="shared" si="0"/>
        <v/>
      </c>
      <c r="I65" s="101" t="str">
        <f>IF($A65&gt;$G$2,"",INDEX(仕訳帳・設定!$AQ$6:$AQ$1000,MATCH($A65,仕訳帳・設定!$AP$6:$AP$1000,0),1))</f>
        <v/>
      </c>
      <c r="J65" s="100" t="str">
        <f>IF($A65&gt;$G$2,"",MATCH($A65,仕訳帳・設定!$AP$6:$AP$1000))</f>
        <v/>
      </c>
    </row>
    <row r="66" spans="1:10" x14ac:dyDescent="0.2">
      <c r="A66" s="49">
        <v>61</v>
      </c>
      <c r="B66" s="96" t="str">
        <f>IF($A66&gt;$G$2,"",INDEX(仕訳帳・設定!$AB$6:$AK$1000,$J66,1))</f>
        <v/>
      </c>
      <c r="C66" s="96" t="str">
        <f>IF(OR($D$2="",$A66&gt;$G$2),"",INDEX(仕訳帳・設定!$AB$6:$AK$1000,$J66,3)&amp;" "&amp;INDEX(仕訳帳・設定!$AB$6:$AK$1000,$J66,4))</f>
        <v/>
      </c>
      <c r="D66" s="163" t="str">
        <f>IF(OR($D$2="",$A66&gt;$G$2),"",IF($I66="借",INDEX(仕訳帳・設定!$AB$6:$AK$1000,$J66,9),INDEX(仕訳帳・設定!$AB$6:$AK$1000,$J66,6)))</f>
        <v/>
      </c>
      <c r="E66" s="85" t="str">
        <f>IF($A66&gt;$G$2,"",IF($I66="借",(INDEX(仕訳帳・設定!$AB$6:$AK$1000,$J66,7)),0))</f>
        <v/>
      </c>
      <c r="F66" s="85" t="str">
        <f>IF($A66&gt;$G$2,"",IF($I66="借",0,INDEX(仕訳帳・設定!$AB$6:$AK$1000,$J66,7)))</f>
        <v/>
      </c>
      <c r="G66" s="164" t="str">
        <f t="shared" si="0"/>
        <v/>
      </c>
      <c r="I66" s="101" t="str">
        <f>IF($A66&gt;$G$2,"",INDEX(仕訳帳・設定!$AQ$6:$AQ$1000,MATCH($A66,仕訳帳・設定!$AP$6:$AP$1000,0),1))</f>
        <v/>
      </c>
      <c r="J66" s="100" t="str">
        <f>IF($A66&gt;$G$2,"",MATCH($A66,仕訳帳・設定!$AP$6:$AP$1000))</f>
        <v/>
      </c>
    </row>
    <row r="67" spans="1:10" x14ac:dyDescent="0.2">
      <c r="A67" s="49">
        <v>62</v>
      </c>
      <c r="B67" s="96" t="str">
        <f>IF($A67&gt;$G$2,"",INDEX(仕訳帳・設定!$AB$6:$AK$1000,$J67,1))</f>
        <v/>
      </c>
      <c r="C67" s="96" t="str">
        <f>IF(OR($D$2="",$A67&gt;$G$2),"",INDEX(仕訳帳・設定!$AB$6:$AK$1000,$J67,3)&amp;" "&amp;INDEX(仕訳帳・設定!$AB$6:$AK$1000,$J67,4))</f>
        <v/>
      </c>
      <c r="D67" s="163" t="str">
        <f>IF(OR($D$2="",$A67&gt;$G$2),"",IF($I67="借",INDEX(仕訳帳・設定!$AB$6:$AK$1000,$J67,9),INDEX(仕訳帳・設定!$AB$6:$AK$1000,$J67,6)))</f>
        <v/>
      </c>
      <c r="E67" s="85" t="str">
        <f>IF($A67&gt;$G$2,"",IF($I67="借",(INDEX(仕訳帳・設定!$AB$6:$AK$1000,$J67,7)),0))</f>
        <v/>
      </c>
      <c r="F67" s="85" t="str">
        <f>IF($A67&gt;$G$2,"",IF($I67="借",0,INDEX(仕訳帳・設定!$AB$6:$AK$1000,$J67,7)))</f>
        <v/>
      </c>
      <c r="G67" s="164" t="str">
        <f t="shared" si="0"/>
        <v/>
      </c>
      <c r="I67" s="101" t="str">
        <f>IF($A67&gt;$G$2,"",INDEX(仕訳帳・設定!$AQ$6:$AQ$1000,MATCH($A67,仕訳帳・設定!$AP$6:$AP$1000,0),1))</f>
        <v/>
      </c>
      <c r="J67" s="100" t="str">
        <f>IF($A67&gt;$G$2,"",MATCH($A67,仕訳帳・設定!$AP$6:$AP$1000))</f>
        <v/>
      </c>
    </row>
    <row r="68" spans="1:10" x14ac:dyDescent="0.2">
      <c r="A68" s="49">
        <v>63</v>
      </c>
      <c r="B68" s="96" t="str">
        <f>IF($A68&gt;$G$2,"",INDEX(仕訳帳・設定!$AB$6:$AK$1000,$J68,1))</f>
        <v/>
      </c>
      <c r="C68" s="96" t="str">
        <f>IF(OR($D$2="",$A68&gt;$G$2),"",INDEX(仕訳帳・設定!$AB$6:$AK$1000,$J68,3)&amp;" "&amp;INDEX(仕訳帳・設定!$AB$6:$AK$1000,$J68,4))</f>
        <v/>
      </c>
      <c r="D68" s="163" t="str">
        <f>IF(OR($D$2="",$A68&gt;$G$2),"",IF($I68="借",INDEX(仕訳帳・設定!$AB$6:$AK$1000,$J68,9),INDEX(仕訳帳・設定!$AB$6:$AK$1000,$J68,6)))</f>
        <v/>
      </c>
      <c r="E68" s="85" t="str">
        <f>IF($A68&gt;$G$2,"",IF($I68="借",(INDEX(仕訳帳・設定!$AB$6:$AK$1000,$J68,7)),0))</f>
        <v/>
      </c>
      <c r="F68" s="85" t="str">
        <f>IF($A68&gt;$G$2,"",IF($I68="借",0,INDEX(仕訳帳・設定!$AB$6:$AK$1000,$J68,7)))</f>
        <v/>
      </c>
      <c r="G68" s="164" t="str">
        <f t="shared" si="0"/>
        <v/>
      </c>
      <c r="I68" s="101" t="str">
        <f>IF($A68&gt;$G$2,"",INDEX(仕訳帳・設定!$AQ$6:$AQ$1000,MATCH($A68,仕訳帳・設定!$AP$6:$AP$1000,0),1))</f>
        <v/>
      </c>
      <c r="J68" s="100" t="str">
        <f>IF($A68&gt;$G$2,"",MATCH($A68,仕訳帳・設定!$AP$6:$AP$1000))</f>
        <v/>
      </c>
    </row>
    <row r="69" spans="1:10" x14ac:dyDescent="0.2">
      <c r="A69" s="49">
        <v>64</v>
      </c>
      <c r="B69" s="96" t="str">
        <f>IF($A69&gt;$G$2,"",INDEX(仕訳帳・設定!$AB$6:$AK$1000,$J69,1))</f>
        <v/>
      </c>
      <c r="C69" s="96" t="str">
        <f>IF(OR($D$2="",$A69&gt;$G$2),"",INDEX(仕訳帳・設定!$AB$6:$AK$1000,$J69,3)&amp;" "&amp;INDEX(仕訳帳・設定!$AB$6:$AK$1000,$J69,4))</f>
        <v/>
      </c>
      <c r="D69" s="163" t="str">
        <f>IF(OR($D$2="",$A69&gt;$G$2),"",IF($I69="借",INDEX(仕訳帳・設定!$AB$6:$AK$1000,$J69,9),INDEX(仕訳帳・設定!$AB$6:$AK$1000,$J69,6)))</f>
        <v/>
      </c>
      <c r="E69" s="85" t="str">
        <f>IF($A69&gt;$G$2,"",IF($I69="借",(INDEX(仕訳帳・設定!$AB$6:$AK$1000,$J69,7)),0))</f>
        <v/>
      </c>
      <c r="F69" s="85" t="str">
        <f>IF($A69&gt;$G$2,"",IF($I69="借",0,INDEX(仕訳帳・設定!$AB$6:$AK$1000,$J69,7)))</f>
        <v/>
      </c>
      <c r="G69" s="164" t="str">
        <f t="shared" si="0"/>
        <v/>
      </c>
      <c r="I69" s="101" t="str">
        <f>IF($A69&gt;$G$2,"",INDEX(仕訳帳・設定!$AQ$6:$AQ$1000,MATCH($A69,仕訳帳・設定!$AP$6:$AP$1000,0),1))</f>
        <v/>
      </c>
      <c r="J69" s="100" t="str">
        <f>IF($A69&gt;$G$2,"",MATCH($A69,仕訳帳・設定!$AP$6:$AP$1000))</f>
        <v/>
      </c>
    </row>
    <row r="70" spans="1:10" x14ac:dyDescent="0.2">
      <c r="A70" s="49">
        <v>65</v>
      </c>
      <c r="B70" s="96" t="str">
        <f>IF($A70&gt;$G$2,"",INDEX(仕訳帳・設定!$AB$6:$AK$1000,$J70,1))</f>
        <v/>
      </c>
      <c r="C70" s="96" t="str">
        <f>IF(OR($D$2="",$A70&gt;$G$2),"",INDEX(仕訳帳・設定!$AB$6:$AK$1000,$J70,3)&amp;" "&amp;INDEX(仕訳帳・設定!$AB$6:$AK$1000,$J70,4))</f>
        <v/>
      </c>
      <c r="D70" s="163" t="str">
        <f>IF(OR($D$2="",$A70&gt;$G$2),"",IF($I70="借",INDEX(仕訳帳・設定!$AB$6:$AK$1000,$J70,9),INDEX(仕訳帳・設定!$AB$6:$AK$1000,$J70,6)))</f>
        <v/>
      </c>
      <c r="E70" s="85" t="str">
        <f>IF($A70&gt;$G$2,"",IF($I70="借",(INDEX(仕訳帳・設定!$AB$6:$AK$1000,$J70,7)),0))</f>
        <v/>
      </c>
      <c r="F70" s="85" t="str">
        <f>IF($A70&gt;$G$2,"",IF($I70="借",0,INDEX(仕訳帳・設定!$AB$6:$AK$1000,$J70,7)))</f>
        <v/>
      </c>
      <c r="G70" s="164" t="str">
        <f t="shared" ref="G70:G133" si="1">IF($A70&gt;$G$2,"",IF($F$2="借方残",G69+E70-F70,G69+F70-E70))</f>
        <v/>
      </c>
      <c r="I70" s="101" t="str">
        <f>IF($A70&gt;$G$2,"",INDEX(仕訳帳・設定!$AQ$6:$AQ$1000,MATCH($A70,仕訳帳・設定!$AP$6:$AP$1000,0),1))</f>
        <v/>
      </c>
      <c r="J70" s="100" t="str">
        <f>IF($A70&gt;$G$2,"",MATCH($A70,仕訳帳・設定!$AP$6:$AP$1000))</f>
        <v/>
      </c>
    </row>
    <row r="71" spans="1:10" x14ac:dyDescent="0.2">
      <c r="A71" s="49">
        <v>66</v>
      </c>
      <c r="B71" s="96" t="str">
        <f>IF($A71&gt;$G$2,"",INDEX(仕訳帳・設定!$AB$6:$AK$1000,$J71,1))</f>
        <v/>
      </c>
      <c r="C71" s="96" t="str">
        <f>IF(OR($D$2="",$A71&gt;$G$2),"",INDEX(仕訳帳・設定!$AB$6:$AK$1000,$J71,3)&amp;" "&amp;INDEX(仕訳帳・設定!$AB$6:$AK$1000,$J71,4))</f>
        <v/>
      </c>
      <c r="D71" s="163" t="str">
        <f>IF(OR($D$2="",$A71&gt;$G$2),"",IF($I71="借",INDEX(仕訳帳・設定!$AB$6:$AK$1000,$J71,9),INDEX(仕訳帳・設定!$AB$6:$AK$1000,$J71,6)))</f>
        <v/>
      </c>
      <c r="E71" s="85" t="str">
        <f>IF($A71&gt;$G$2,"",IF($I71="借",(INDEX(仕訳帳・設定!$AB$6:$AK$1000,$J71,7)),0))</f>
        <v/>
      </c>
      <c r="F71" s="85" t="str">
        <f>IF($A71&gt;$G$2,"",IF($I71="借",0,INDEX(仕訳帳・設定!$AB$6:$AK$1000,$J71,7)))</f>
        <v/>
      </c>
      <c r="G71" s="164" t="str">
        <f t="shared" si="1"/>
        <v/>
      </c>
      <c r="I71" s="101" t="str">
        <f>IF($A71&gt;$G$2,"",INDEX(仕訳帳・設定!$AQ$6:$AQ$1000,MATCH($A71,仕訳帳・設定!$AP$6:$AP$1000,0),1))</f>
        <v/>
      </c>
      <c r="J71" s="100" t="str">
        <f>IF($A71&gt;$G$2,"",MATCH($A71,仕訳帳・設定!$AP$6:$AP$1000))</f>
        <v/>
      </c>
    </row>
    <row r="72" spans="1:10" x14ac:dyDescent="0.2">
      <c r="A72" s="49">
        <v>67</v>
      </c>
      <c r="B72" s="96" t="str">
        <f>IF($A72&gt;$G$2,"",INDEX(仕訳帳・設定!$AB$6:$AK$1000,$J72,1))</f>
        <v/>
      </c>
      <c r="C72" s="96" t="str">
        <f>IF(OR($D$2="",$A72&gt;$G$2),"",INDEX(仕訳帳・設定!$AB$6:$AK$1000,$J72,3)&amp;" "&amp;INDEX(仕訳帳・設定!$AB$6:$AK$1000,$J72,4))</f>
        <v/>
      </c>
      <c r="D72" s="163" t="str">
        <f>IF(OR($D$2="",$A72&gt;$G$2),"",IF($I72="借",INDEX(仕訳帳・設定!$AB$6:$AK$1000,$J72,9),INDEX(仕訳帳・設定!$AB$6:$AK$1000,$J72,6)))</f>
        <v/>
      </c>
      <c r="E72" s="85" t="str">
        <f>IF($A72&gt;$G$2,"",IF($I72="借",(INDEX(仕訳帳・設定!$AB$6:$AK$1000,$J72,7)),0))</f>
        <v/>
      </c>
      <c r="F72" s="85" t="str">
        <f>IF($A72&gt;$G$2,"",IF($I72="借",0,INDEX(仕訳帳・設定!$AB$6:$AK$1000,$J72,7)))</f>
        <v/>
      </c>
      <c r="G72" s="164" t="str">
        <f t="shared" si="1"/>
        <v/>
      </c>
      <c r="I72" s="101" t="str">
        <f>IF($A72&gt;$G$2,"",INDEX(仕訳帳・設定!$AQ$6:$AQ$1000,MATCH($A72,仕訳帳・設定!$AP$6:$AP$1000,0),1))</f>
        <v/>
      </c>
      <c r="J72" s="100" t="str">
        <f>IF($A72&gt;$G$2,"",MATCH($A72,仕訳帳・設定!$AP$6:$AP$1000))</f>
        <v/>
      </c>
    </row>
    <row r="73" spans="1:10" x14ac:dyDescent="0.2">
      <c r="A73" s="49">
        <v>68</v>
      </c>
      <c r="B73" s="96" t="str">
        <f>IF($A73&gt;$G$2,"",INDEX(仕訳帳・設定!$AB$6:$AK$1000,$J73,1))</f>
        <v/>
      </c>
      <c r="C73" s="96" t="str">
        <f>IF(OR($D$2="",$A73&gt;$G$2),"",INDEX(仕訳帳・設定!$AB$6:$AK$1000,$J73,3)&amp;" "&amp;INDEX(仕訳帳・設定!$AB$6:$AK$1000,$J73,4))</f>
        <v/>
      </c>
      <c r="D73" s="163" t="str">
        <f>IF(OR($D$2="",$A73&gt;$G$2),"",IF($I73="借",INDEX(仕訳帳・設定!$AB$6:$AK$1000,$J73,9),INDEX(仕訳帳・設定!$AB$6:$AK$1000,$J73,6)))</f>
        <v/>
      </c>
      <c r="E73" s="85" t="str">
        <f>IF($A73&gt;$G$2,"",IF($I73="借",(INDEX(仕訳帳・設定!$AB$6:$AK$1000,$J73,7)),0))</f>
        <v/>
      </c>
      <c r="F73" s="85" t="str">
        <f>IF($A73&gt;$G$2,"",IF($I73="借",0,INDEX(仕訳帳・設定!$AB$6:$AK$1000,$J73,7)))</f>
        <v/>
      </c>
      <c r="G73" s="164" t="str">
        <f t="shared" si="1"/>
        <v/>
      </c>
      <c r="I73" s="101" t="str">
        <f>IF($A73&gt;$G$2,"",INDEX(仕訳帳・設定!$AQ$6:$AQ$1000,MATCH($A73,仕訳帳・設定!$AP$6:$AP$1000,0),1))</f>
        <v/>
      </c>
      <c r="J73" s="100" t="str">
        <f>IF($A73&gt;$G$2,"",MATCH($A73,仕訳帳・設定!$AP$6:$AP$1000))</f>
        <v/>
      </c>
    </row>
    <row r="74" spans="1:10" x14ac:dyDescent="0.2">
      <c r="A74" s="49">
        <v>69</v>
      </c>
      <c r="B74" s="96" t="str">
        <f>IF($A74&gt;$G$2,"",INDEX(仕訳帳・設定!$AB$6:$AK$1000,$J74,1))</f>
        <v/>
      </c>
      <c r="C74" s="96" t="str">
        <f>IF(OR($D$2="",$A74&gt;$G$2),"",INDEX(仕訳帳・設定!$AB$6:$AK$1000,$J74,3)&amp;" "&amp;INDEX(仕訳帳・設定!$AB$6:$AK$1000,$J74,4))</f>
        <v/>
      </c>
      <c r="D74" s="163" t="str">
        <f>IF(OR($D$2="",$A74&gt;$G$2),"",IF($I74="借",INDEX(仕訳帳・設定!$AB$6:$AK$1000,$J74,9),INDEX(仕訳帳・設定!$AB$6:$AK$1000,$J74,6)))</f>
        <v/>
      </c>
      <c r="E74" s="85" t="str">
        <f>IF($A74&gt;$G$2,"",IF($I74="借",(INDEX(仕訳帳・設定!$AB$6:$AK$1000,$J74,7)),0))</f>
        <v/>
      </c>
      <c r="F74" s="85" t="str">
        <f>IF($A74&gt;$G$2,"",IF($I74="借",0,INDEX(仕訳帳・設定!$AB$6:$AK$1000,$J74,7)))</f>
        <v/>
      </c>
      <c r="G74" s="164" t="str">
        <f t="shared" si="1"/>
        <v/>
      </c>
      <c r="I74" s="101" t="str">
        <f>IF($A74&gt;$G$2,"",INDEX(仕訳帳・設定!$AQ$6:$AQ$1000,MATCH($A74,仕訳帳・設定!$AP$6:$AP$1000,0),1))</f>
        <v/>
      </c>
      <c r="J74" s="100" t="str">
        <f>IF($A74&gt;$G$2,"",MATCH($A74,仕訳帳・設定!$AP$6:$AP$1000))</f>
        <v/>
      </c>
    </row>
    <row r="75" spans="1:10" x14ac:dyDescent="0.2">
      <c r="A75" s="49">
        <v>70</v>
      </c>
      <c r="B75" s="96" t="str">
        <f>IF($A75&gt;$G$2,"",INDEX(仕訳帳・設定!$AB$6:$AK$1000,$J75,1))</f>
        <v/>
      </c>
      <c r="C75" s="96" t="str">
        <f>IF(OR($D$2="",$A75&gt;$G$2),"",INDEX(仕訳帳・設定!$AB$6:$AK$1000,$J75,3)&amp;" "&amp;INDEX(仕訳帳・設定!$AB$6:$AK$1000,$J75,4))</f>
        <v/>
      </c>
      <c r="D75" s="163" t="str">
        <f>IF(OR($D$2="",$A75&gt;$G$2),"",IF($I75="借",INDEX(仕訳帳・設定!$AB$6:$AK$1000,$J75,9),INDEX(仕訳帳・設定!$AB$6:$AK$1000,$J75,6)))</f>
        <v/>
      </c>
      <c r="E75" s="85" t="str">
        <f>IF($A75&gt;$G$2,"",IF($I75="借",(INDEX(仕訳帳・設定!$AB$6:$AK$1000,$J75,7)),0))</f>
        <v/>
      </c>
      <c r="F75" s="85" t="str">
        <f>IF($A75&gt;$G$2,"",IF($I75="借",0,INDEX(仕訳帳・設定!$AB$6:$AK$1000,$J75,7)))</f>
        <v/>
      </c>
      <c r="G75" s="164" t="str">
        <f t="shared" si="1"/>
        <v/>
      </c>
      <c r="I75" s="101" t="str">
        <f>IF($A75&gt;$G$2,"",INDEX(仕訳帳・設定!$AQ$6:$AQ$1000,MATCH($A75,仕訳帳・設定!$AP$6:$AP$1000,0),1))</f>
        <v/>
      </c>
      <c r="J75" s="100" t="str">
        <f>IF($A75&gt;$G$2,"",MATCH($A75,仕訳帳・設定!$AP$6:$AP$1000))</f>
        <v/>
      </c>
    </row>
    <row r="76" spans="1:10" x14ac:dyDescent="0.2">
      <c r="A76" s="49">
        <v>71</v>
      </c>
      <c r="B76" s="96" t="str">
        <f>IF($A76&gt;$G$2,"",INDEX(仕訳帳・設定!$AB$6:$AK$1000,$J76,1))</f>
        <v/>
      </c>
      <c r="C76" s="96" t="str">
        <f>IF(OR($D$2="",$A76&gt;$G$2),"",INDEX(仕訳帳・設定!$AB$6:$AK$1000,$J76,3)&amp;" "&amp;INDEX(仕訳帳・設定!$AB$6:$AK$1000,$J76,4))</f>
        <v/>
      </c>
      <c r="D76" s="163" t="str">
        <f>IF(OR($D$2="",$A76&gt;$G$2),"",IF($I76="借",INDEX(仕訳帳・設定!$AB$6:$AK$1000,$J76,9),INDEX(仕訳帳・設定!$AB$6:$AK$1000,$J76,6)))</f>
        <v/>
      </c>
      <c r="E76" s="85" t="str">
        <f>IF($A76&gt;$G$2,"",IF($I76="借",(INDEX(仕訳帳・設定!$AB$6:$AK$1000,$J76,7)),0))</f>
        <v/>
      </c>
      <c r="F76" s="85" t="str">
        <f>IF($A76&gt;$G$2,"",IF($I76="借",0,INDEX(仕訳帳・設定!$AB$6:$AK$1000,$J76,7)))</f>
        <v/>
      </c>
      <c r="G76" s="164" t="str">
        <f t="shared" si="1"/>
        <v/>
      </c>
      <c r="I76" s="101" t="str">
        <f>IF($A76&gt;$G$2,"",INDEX(仕訳帳・設定!$AQ$6:$AQ$1000,MATCH($A76,仕訳帳・設定!$AP$6:$AP$1000,0),1))</f>
        <v/>
      </c>
      <c r="J76" s="100" t="str">
        <f>IF($A76&gt;$G$2,"",MATCH($A76,仕訳帳・設定!$AP$6:$AP$1000))</f>
        <v/>
      </c>
    </row>
    <row r="77" spans="1:10" x14ac:dyDescent="0.2">
      <c r="A77" s="49">
        <v>72</v>
      </c>
      <c r="B77" s="96" t="str">
        <f>IF($A77&gt;$G$2,"",INDEX(仕訳帳・設定!$AB$6:$AK$1000,$J77,1))</f>
        <v/>
      </c>
      <c r="C77" s="96" t="str">
        <f>IF(OR($D$2="",$A77&gt;$G$2),"",INDEX(仕訳帳・設定!$AB$6:$AK$1000,$J77,3)&amp;" "&amp;INDEX(仕訳帳・設定!$AB$6:$AK$1000,$J77,4))</f>
        <v/>
      </c>
      <c r="D77" s="163" t="str">
        <f>IF(OR($D$2="",$A77&gt;$G$2),"",IF($I77="借",INDEX(仕訳帳・設定!$AB$6:$AK$1000,$J77,9),INDEX(仕訳帳・設定!$AB$6:$AK$1000,$J77,6)))</f>
        <v/>
      </c>
      <c r="E77" s="85" t="str">
        <f>IF($A77&gt;$G$2,"",IF($I77="借",(INDEX(仕訳帳・設定!$AB$6:$AK$1000,$J77,7)),0))</f>
        <v/>
      </c>
      <c r="F77" s="85" t="str">
        <f>IF($A77&gt;$G$2,"",IF($I77="借",0,INDEX(仕訳帳・設定!$AB$6:$AK$1000,$J77,7)))</f>
        <v/>
      </c>
      <c r="G77" s="164" t="str">
        <f t="shared" si="1"/>
        <v/>
      </c>
      <c r="I77" s="101" t="str">
        <f>IF($A77&gt;$G$2,"",INDEX(仕訳帳・設定!$AQ$6:$AQ$1000,MATCH($A77,仕訳帳・設定!$AP$6:$AP$1000,0),1))</f>
        <v/>
      </c>
      <c r="J77" s="100" t="str">
        <f>IF($A77&gt;$G$2,"",MATCH($A77,仕訳帳・設定!$AP$6:$AP$1000))</f>
        <v/>
      </c>
    </row>
    <row r="78" spans="1:10" x14ac:dyDescent="0.2">
      <c r="A78" s="49">
        <v>73</v>
      </c>
      <c r="B78" s="96" t="str">
        <f>IF($A78&gt;$G$2,"",INDEX(仕訳帳・設定!$AB$6:$AK$1000,$J78,1))</f>
        <v/>
      </c>
      <c r="C78" s="96" t="str">
        <f>IF(OR($D$2="",$A78&gt;$G$2),"",INDEX(仕訳帳・設定!$AB$6:$AK$1000,$J78,3)&amp;" "&amp;INDEX(仕訳帳・設定!$AB$6:$AK$1000,$J78,4))</f>
        <v/>
      </c>
      <c r="D78" s="163" t="str">
        <f>IF(OR($D$2="",$A78&gt;$G$2),"",IF($I78="借",INDEX(仕訳帳・設定!$AB$6:$AK$1000,$J78,9),INDEX(仕訳帳・設定!$AB$6:$AK$1000,$J78,6)))</f>
        <v/>
      </c>
      <c r="E78" s="85" t="str">
        <f>IF($A78&gt;$G$2,"",IF($I78="借",(INDEX(仕訳帳・設定!$AB$6:$AK$1000,$J78,7)),0))</f>
        <v/>
      </c>
      <c r="F78" s="85" t="str">
        <f>IF($A78&gt;$G$2,"",IF($I78="借",0,INDEX(仕訳帳・設定!$AB$6:$AK$1000,$J78,7)))</f>
        <v/>
      </c>
      <c r="G78" s="164" t="str">
        <f t="shared" si="1"/>
        <v/>
      </c>
      <c r="I78" s="101" t="str">
        <f>IF($A78&gt;$G$2,"",INDEX(仕訳帳・設定!$AQ$6:$AQ$1000,MATCH($A78,仕訳帳・設定!$AP$6:$AP$1000,0),1))</f>
        <v/>
      </c>
      <c r="J78" s="100" t="str">
        <f>IF($A78&gt;$G$2,"",MATCH($A78,仕訳帳・設定!$AP$6:$AP$1000))</f>
        <v/>
      </c>
    </row>
    <row r="79" spans="1:10" x14ac:dyDescent="0.2">
      <c r="A79" s="49">
        <v>74</v>
      </c>
      <c r="B79" s="96" t="str">
        <f>IF($A79&gt;$G$2,"",INDEX(仕訳帳・設定!$AB$6:$AK$1000,$J79,1))</f>
        <v/>
      </c>
      <c r="C79" s="96" t="str">
        <f>IF(OR($D$2="",$A79&gt;$G$2),"",INDEX(仕訳帳・設定!$AB$6:$AK$1000,$J79,3)&amp;" "&amp;INDEX(仕訳帳・設定!$AB$6:$AK$1000,$J79,4))</f>
        <v/>
      </c>
      <c r="D79" s="163" t="str">
        <f>IF(OR($D$2="",$A79&gt;$G$2),"",IF($I79="借",INDEX(仕訳帳・設定!$AB$6:$AK$1000,$J79,9),INDEX(仕訳帳・設定!$AB$6:$AK$1000,$J79,6)))</f>
        <v/>
      </c>
      <c r="E79" s="85" t="str">
        <f>IF($A79&gt;$G$2,"",IF($I79="借",(INDEX(仕訳帳・設定!$AB$6:$AK$1000,$J79,7)),0))</f>
        <v/>
      </c>
      <c r="F79" s="85" t="str">
        <f>IF($A79&gt;$G$2,"",IF($I79="借",0,INDEX(仕訳帳・設定!$AB$6:$AK$1000,$J79,7)))</f>
        <v/>
      </c>
      <c r="G79" s="164" t="str">
        <f t="shared" si="1"/>
        <v/>
      </c>
      <c r="I79" s="101" t="str">
        <f>IF($A79&gt;$G$2,"",INDEX(仕訳帳・設定!$AQ$6:$AQ$1000,MATCH($A79,仕訳帳・設定!$AP$6:$AP$1000,0),1))</f>
        <v/>
      </c>
      <c r="J79" s="100" t="str">
        <f>IF($A79&gt;$G$2,"",MATCH($A79,仕訳帳・設定!$AP$6:$AP$1000))</f>
        <v/>
      </c>
    </row>
    <row r="80" spans="1:10" x14ac:dyDescent="0.2">
      <c r="A80" s="49">
        <v>75</v>
      </c>
      <c r="B80" s="96" t="str">
        <f>IF($A80&gt;$G$2,"",INDEX(仕訳帳・設定!$AB$6:$AK$1000,$J80,1))</f>
        <v/>
      </c>
      <c r="C80" s="96" t="str">
        <f>IF(OR($D$2="",$A80&gt;$G$2),"",INDEX(仕訳帳・設定!$AB$6:$AK$1000,$J80,3)&amp;" "&amp;INDEX(仕訳帳・設定!$AB$6:$AK$1000,$J80,4))</f>
        <v/>
      </c>
      <c r="D80" s="163" t="str">
        <f>IF(OR($D$2="",$A80&gt;$G$2),"",IF($I80="借",INDEX(仕訳帳・設定!$AB$6:$AK$1000,$J80,9),INDEX(仕訳帳・設定!$AB$6:$AK$1000,$J80,6)))</f>
        <v/>
      </c>
      <c r="E80" s="85" t="str">
        <f>IF($A80&gt;$G$2,"",IF($I80="借",(INDEX(仕訳帳・設定!$AB$6:$AK$1000,$J80,7)),0))</f>
        <v/>
      </c>
      <c r="F80" s="85" t="str">
        <f>IF($A80&gt;$G$2,"",IF($I80="借",0,INDEX(仕訳帳・設定!$AB$6:$AK$1000,$J80,7)))</f>
        <v/>
      </c>
      <c r="G80" s="164" t="str">
        <f t="shared" si="1"/>
        <v/>
      </c>
      <c r="I80" s="101" t="str">
        <f>IF($A80&gt;$G$2,"",INDEX(仕訳帳・設定!$AQ$6:$AQ$1000,MATCH($A80,仕訳帳・設定!$AP$6:$AP$1000,0),1))</f>
        <v/>
      </c>
      <c r="J80" s="100" t="str">
        <f>IF($A80&gt;$G$2,"",MATCH($A80,仕訳帳・設定!$AP$6:$AP$1000))</f>
        <v/>
      </c>
    </row>
    <row r="81" spans="1:10" x14ac:dyDescent="0.2">
      <c r="A81" s="49">
        <v>76</v>
      </c>
      <c r="B81" s="96" t="str">
        <f>IF($A81&gt;$G$2,"",INDEX(仕訳帳・設定!$AB$6:$AK$1000,$J81,1))</f>
        <v/>
      </c>
      <c r="C81" s="96" t="str">
        <f>IF(OR($D$2="",$A81&gt;$G$2),"",INDEX(仕訳帳・設定!$AB$6:$AK$1000,$J81,3)&amp;" "&amp;INDEX(仕訳帳・設定!$AB$6:$AK$1000,$J81,4))</f>
        <v/>
      </c>
      <c r="D81" s="163" t="str">
        <f>IF(OR($D$2="",$A81&gt;$G$2),"",IF($I81="借",INDEX(仕訳帳・設定!$AB$6:$AK$1000,$J81,9),INDEX(仕訳帳・設定!$AB$6:$AK$1000,$J81,6)))</f>
        <v/>
      </c>
      <c r="E81" s="85" t="str">
        <f>IF($A81&gt;$G$2,"",IF($I81="借",(INDEX(仕訳帳・設定!$AB$6:$AK$1000,$J81,7)),0))</f>
        <v/>
      </c>
      <c r="F81" s="85" t="str">
        <f>IF($A81&gt;$G$2,"",IF($I81="借",0,INDEX(仕訳帳・設定!$AB$6:$AK$1000,$J81,7)))</f>
        <v/>
      </c>
      <c r="G81" s="164" t="str">
        <f t="shared" si="1"/>
        <v/>
      </c>
      <c r="I81" s="101" t="str">
        <f>IF($A81&gt;$G$2,"",INDEX(仕訳帳・設定!$AQ$6:$AQ$1000,MATCH($A81,仕訳帳・設定!$AP$6:$AP$1000,0),1))</f>
        <v/>
      </c>
      <c r="J81" s="100" t="str">
        <f>IF($A81&gt;$G$2,"",MATCH($A81,仕訳帳・設定!$AP$6:$AP$1000))</f>
        <v/>
      </c>
    </row>
    <row r="82" spans="1:10" x14ac:dyDescent="0.2">
      <c r="A82" s="49">
        <v>77</v>
      </c>
      <c r="B82" s="96" t="str">
        <f>IF($A82&gt;$G$2,"",INDEX(仕訳帳・設定!$AB$6:$AK$1000,$J82,1))</f>
        <v/>
      </c>
      <c r="C82" s="96" t="str">
        <f>IF(OR($D$2="",$A82&gt;$G$2),"",INDEX(仕訳帳・設定!$AB$6:$AK$1000,$J82,3)&amp;" "&amp;INDEX(仕訳帳・設定!$AB$6:$AK$1000,$J82,4))</f>
        <v/>
      </c>
      <c r="D82" s="163" t="str">
        <f>IF(OR($D$2="",$A82&gt;$G$2),"",IF($I82="借",INDEX(仕訳帳・設定!$AB$6:$AK$1000,$J82,9),INDEX(仕訳帳・設定!$AB$6:$AK$1000,$J82,6)))</f>
        <v/>
      </c>
      <c r="E82" s="85" t="str">
        <f>IF($A82&gt;$G$2,"",IF($I82="借",(INDEX(仕訳帳・設定!$AB$6:$AK$1000,$J82,7)),0))</f>
        <v/>
      </c>
      <c r="F82" s="85" t="str">
        <f>IF($A82&gt;$G$2,"",IF($I82="借",0,INDEX(仕訳帳・設定!$AB$6:$AK$1000,$J82,7)))</f>
        <v/>
      </c>
      <c r="G82" s="164" t="str">
        <f t="shared" si="1"/>
        <v/>
      </c>
      <c r="I82" s="101" t="str">
        <f>IF($A82&gt;$G$2,"",INDEX(仕訳帳・設定!$AQ$6:$AQ$1000,MATCH($A82,仕訳帳・設定!$AP$6:$AP$1000,0),1))</f>
        <v/>
      </c>
      <c r="J82" s="100" t="str">
        <f>IF($A82&gt;$G$2,"",MATCH($A82,仕訳帳・設定!$AP$6:$AP$1000))</f>
        <v/>
      </c>
    </row>
    <row r="83" spans="1:10" x14ac:dyDescent="0.2">
      <c r="A83" s="49">
        <v>78</v>
      </c>
      <c r="B83" s="96" t="str">
        <f>IF($A83&gt;$G$2,"",INDEX(仕訳帳・設定!$AB$6:$AK$1000,$J83,1))</f>
        <v/>
      </c>
      <c r="C83" s="96" t="str">
        <f>IF(OR($D$2="",$A83&gt;$G$2),"",INDEX(仕訳帳・設定!$AB$6:$AK$1000,$J83,3)&amp;" "&amp;INDEX(仕訳帳・設定!$AB$6:$AK$1000,$J83,4))</f>
        <v/>
      </c>
      <c r="D83" s="163" t="str">
        <f>IF(OR($D$2="",$A83&gt;$G$2),"",IF($I83="借",INDEX(仕訳帳・設定!$AB$6:$AK$1000,$J83,9),INDEX(仕訳帳・設定!$AB$6:$AK$1000,$J83,6)))</f>
        <v/>
      </c>
      <c r="E83" s="85" t="str">
        <f>IF($A83&gt;$G$2,"",IF($I83="借",(INDEX(仕訳帳・設定!$AB$6:$AK$1000,$J83,7)),0))</f>
        <v/>
      </c>
      <c r="F83" s="85" t="str">
        <f>IF($A83&gt;$G$2,"",IF($I83="借",0,INDEX(仕訳帳・設定!$AB$6:$AK$1000,$J83,7)))</f>
        <v/>
      </c>
      <c r="G83" s="164" t="str">
        <f t="shared" si="1"/>
        <v/>
      </c>
      <c r="I83" s="101" t="str">
        <f>IF($A83&gt;$G$2,"",INDEX(仕訳帳・設定!$AQ$6:$AQ$1000,MATCH($A83,仕訳帳・設定!$AP$6:$AP$1000,0),1))</f>
        <v/>
      </c>
      <c r="J83" s="100" t="str">
        <f>IF($A83&gt;$G$2,"",MATCH($A83,仕訳帳・設定!$AP$6:$AP$1000))</f>
        <v/>
      </c>
    </row>
    <row r="84" spans="1:10" x14ac:dyDescent="0.2">
      <c r="A84" s="49">
        <v>79</v>
      </c>
      <c r="B84" s="96" t="str">
        <f>IF($A84&gt;$G$2,"",INDEX(仕訳帳・設定!$AB$6:$AK$1000,$J84,1))</f>
        <v/>
      </c>
      <c r="C84" s="96" t="str">
        <f>IF(OR($D$2="",$A84&gt;$G$2),"",INDEX(仕訳帳・設定!$AB$6:$AK$1000,$J84,3)&amp;" "&amp;INDEX(仕訳帳・設定!$AB$6:$AK$1000,$J84,4))</f>
        <v/>
      </c>
      <c r="D84" s="163" t="str">
        <f>IF(OR($D$2="",$A84&gt;$G$2),"",IF($I84="借",INDEX(仕訳帳・設定!$AB$6:$AK$1000,$J84,9),INDEX(仕訳帳・設定!$AB$6:$AK$1000,$J84,6)))</f>
        <v/>
      </c>
      <c r="E84" s="85" t="str">
        <f>IF($A84&gt;$G$2,"",IF($I84="借",(INDEX(仕訳帳・設定!$AB$6:$AK$1000,$J84,7)),0))</f>
        <v/>
      </c>
      <c r="F84" s="85" t="str">
        <f>IF($A84&gt;$G$2,"",IF($I84="借",0,INDEX(仕訳帳・設定!$AB$6:$AK$1000,$J84,7)))</f>
        <v/>
      </c>
      <c r="G84" s="164" t="str">
        <f t="shared" si="1"/>
        <v/>
      </c>
      <c r="I84" s="101" t="str">
        <f>IF($A84&gt;$G$2,"",INDEX(仕訳帳・設定!$AQ$6:$AQ$1000,MATCH($A84,仕訳帳・設定!$AP$6:$AP$1000,0),1))</f>
        <v/>
      </c>
      <c r="J84" s="100" t="str">
        <f>IF($A84&gt;$G$2,"",MATCH($A84,仕訳帳・設定!$AP$6:$AP$1000))</f>
        <v/>
      </c>
    </row>
    <row r="85" spans="1:10" x14ac:dyDescent="0.2">
      <c r="A85" s="49">
        <v>80</v>
      </c>
      <c r="B85" s="96" t="str">
        <f>IF($A85&gt;$G$2,"",INDEX(仕訳帳・設定!$AB$6:$AK$1000,$J85,1))</f>
        <v/>
      </c>
      <c r="C85" s="96" t="str">
        <f>IF(OR($D$2="",$A85&gt;$G$2),"",INDEX(仕訳帳・設定!$AB$6:$AK$1000,$J85,3)&amp;" "&amp;INDEX(仕訳帳・設定!$AB$6:$AK$1000,$J85,4))</f>
        <v/>
      </c>
      <c r="D85" s="163" t="str">
        <f>IF(OR($D$2="",$A85&gt;$G$2),"",IF($I85="借",INDEX(仕訳帳・設定!$AB$6:$AK$1000,$J85,9),INDEX(仕訳帳・設定!$AB$6:$AK$1000,$J85,6)))</f>
        <v/>
      </c>
      <c r="E85" s="85" t="str">
        <f>IF($A85&gt;$G$2,"",IF($I85="借",(INDEX(仕訳帳・設定!$AB$6:$AK$1000,$J85,7)),0))</f>
        <v/>
      </c>
      <c r="F85" s="85" t="str">
        <f>IF($A85&gt;$G$2,"",IF($I85="借",0,INDEX(仕訳帳・設定!$AB$6:$AK$1000,$J85,7)))</f>
        <v/>
      </c>
      <c r="G85" s="164" t="str">
        <f t="shared" si="1"/>
        <v/>
      </c>
      <c r="I85" s="101" t="str">
        <f>IF($A85&gt;$G$2,"",INDEX(仕訳帳・設定!$AQ$6:$AQ$1000,MATCH($A85,仕訳帳・設定!$AP$6:$AP$1000,0),1))</f>
        <v/>
      </c>
      <c r="J85" s="100" t="str">
        <f>IF($A85&gt;$G$2,"",MATCH($A85,仕訳帳・設定!$AP$6:$AP$1000))</f>
        <v/>
      </c>
    </row>
    <row r="86" spans="1:10" x14ac:dyDescent="0.2">
      <c r="A86" s="49">
        <v>81</v>
      </c>
      <c r="B86" s="96" t="str">
        <f>IF($A86&gt;$G$2,"",INDEX(仕訳帳・設定!$AB$6:$AK$1000,$J86,1))</f>
        <v/>
      </c>
      <c r="C86" s="96" t="str">
        <f>IF(OR($D$2="",$A86&gt;$G$2),"",INDEX(仕訳帳・設定!$AB$6:$AK$1000,$J86,3)&amp;" "&amp;INDEX(仕訳帳・設定!$AB$6:$AK$1000,$J86,4))</f>
        <v/>
      </c>
      <c r="D86" s="163" t="str">
        <f>IF(OR($D$2="",$A86&gt;$G$2),"",IF($I86="借",INDEX(仕訳帳・設定!$AB$6:$AK$1000,$J86,9),INDEX(仕訳帳・設定!$AB$6:$AK$1000,$J86,6)))</f>
        <v/>
      </c>
      <c r="E86" s="85" t="str">
        <f>IF($A86&gt;$G$2,"",IF($I86="借",(INDEX(仕訳帳・設定!$AB$6:$AK$1000,$J86,7)),0))</f>
        <v/>
      </c>
      <c r="F86" s="85" t="str">
        <f>IF($A86&gt;$G$2,"",IF($I86="借",0,INDEX(仕訳帳・設定!$AB$6:$AK$1000,$J86,7)))</f>
        <v/>
      </c>
      <c r="G86" s="164" t="str">
        <f t="shared" si="1"/>
        <v/>
      </c>
      <c r="I86" s="101" t="str">
        <f>IF($A86&gt;$G$2,"",INDEX(仕訳帳・設定!$AQ$6:$AQ$1000,MATCH($A86,仕訳帳・設定!$AP$6:$AP$1000,0),1))</f>
        <v/>
      </c>
      <c r="J86" s="100" t="str">
        <f>IF($A86&gt;$G$2,"",MATCH($A86,仕訳帳・設定!$AP$6:$AP$1000))</f>
        <v/>
      </c>
    </row>
    <row r="87" spans="1:10" x14ac:dyDescent="0.2">
      <c r="A87" s="49">
        <v>82</v>
      </c>
      <c r="B87" s="96" t="str">
        <f>IF($A87&gt;$G$2,"",INDEX(仕訳帳・設定!$AB$6:$AK$1000,$J87,1))</f>
        <v/>
      </c>
      <c r="C87" s="96" t="str">
        <f>IF(OR($D$2="",$A87&gt;$G$2),"",INDEX(仕訳帳・設定!$AB$6:$AK$1000,$J87,3)&amp;" "&amp;INDEX(仕訳帳・設定!$AB$6:$AK$1000,$J87,4))</f>
        <v/>
      </c>
      <c r="D87" s="163" t="str">
        <f>IF(OR($D$2="",$A87&gt;$G$2),"",IF($I87="借",INDEX(仕訳帳・設定!$AB$6:$AK$1000,$J87,9),INDEX(仕訳帳・設定!$AB$6:$AK$1000,$J87,6)))</f>
        <v/>
      </c>
      <c r="E87" s="85" t="str">
        <f>IF($A87&gt;$G$2,"",IF($I87="借",(INDEX(仕訳帳・設定!$AB$6:$AK$1000,$J87,7)),0))</f>
        <v/>
      </c>
      <c r="F87" s="85" t="str">
        <f>IF($A87&gt;$G$2,"",IF($I87="借",0,INDEX(仕訳帳・設定!$AB$6:$AK$1000,$J87,7)))</f>
        <v/>
      </c>
      <c r="G87" s="164" t="str">
        <f t="shared" si="1"/>
        <v/>
      </c>
      <c r="I87" s="101" t="str">
        <f>IF($A87&gt;$G$2,"",INDEX(仕訳帳・設定!$AQ$6:$AQ$1000,MATCH($A87,仕訳帳・設定!$AP$6:$AP$1000,0),1))</f>
        <v/>
      </c>
      <c r="J87" s="100" t="str">
        <f>IF($A87&gt;$G$2,"",MATCH($A87,仕訳帳・設定!$AP$6:$AP$1000))</f>
        <v/>
      </c>
    </row>
    <row r="88" spans="1:10" x14ac:dyDescent="0.2">
      <c r="A88" s="49">
        <v>83</v>
      </c>
      <c r="B88" s="96" t="str">
        <f>IF($A88&gt;$G$2,"",INDEX(仕訳帳・設定!$AB$6:$AK$1000,$J88,1))</f>
        <v/>
      </c>
      <c r="C88" s="96" t="str">
        <f>IF(OR($D$2="",$A88&gt;$G$2),"",INDEX(仕訳帳・設定!$AB$6:$AK$1000,$J88,3)&amp;" "&amp;INDEX(仕訳帳・設定!$AB$6:$AK$1000,$J88,4))</f>
        <v/>
      </c>
      <c r="D88" s="163" t="str">
        <f>IF(OR($D$2="",$A88&gt;$G$2),"",IF($I88="借",INDEX(仕訳帳・設定!$AB$6:$AK$1000,$J88,9),INDEX(仕訳帳・設定!$AB$6:$AK$1000,$J88,6)))</f>
        <v/>
      </c>
      <c r="E88" s="85" t="str">
        <f>IF($A88&gt;$G$2,"",IF($I88="借",(INDEX(仕訳帳・設定!$AB$6:$AK$1000,$J88,7)),0))</f>
        <v/>
      </c>
      <c r="F88" s="85" t="str">
        <f>IF($A88&gt;$G$2,"",IF($I88="借",0,INDEX(仕訳帳・設定!$AB$6:$AK$1000,$J88,7)))</f>
        <v/>
      </c>
      <c r="G88" s="164" t="str">
        <f t="shared" si="1"/>
        <v/>
      </c>
      <c r="I88" s="101" t="str">
        <f>IF($A88&gt;$G$2,"",INDEX(仕訳帳・設定!$AQ$6:$AQ$1000,MATCH($A88,仕訳帳・設定!$AP$6:$AP$1000,0),1))</f>
        <v/>
      </c>
      <c r="J88" s="100" t="str">
        <f>IF($A88&gt;$G$2,"",MATCH($A88,仕訳帳・設定!$AP$6:$AP$1000))</f>
        <v/>
      </c>
    </row>
    <row r="89" spans="1:10" x14ac:dyDescent="0.2">
      <c r="A89" s="49">
        <v>84</v>
      </c>
      <c r="B89" s="96" t="str">
        <f>IF($A89&gt;$G$2,"",INDEX(仕訳帳・設定!$AB$6:$AK$1000,$J89,1))</f>
        <v/>
      </c>
      <c r="C89" s="96" t="str">
        <f>IF(OR($D$2="",$A89&gt;$G$2),"",INDEX(仕訳帳・設定!$AB$6:$AK$1000,$J89,3)&amp;" "&amp;INDEX(仕訳帳・設定!$AB$6:$AK$1000,$J89,4))</f>
        <v/>
      </c>
      <c r="D89" s="163" t="str">
        <f>IF(OR($D$2="",$A89&gt;$G$2),"",IF($I89="借",INDEX(仕訳帳・設定!$AB$6:$AK$1000,$J89,9),INDEX(仕訳帳・設定!$AB$6:$AK$1000,$J89,6)))</f>
        <v/>
      </c>
      <c r="E89" s="85" t="str">
        <f>IF($A89&gt;$G$2,"",IF($I89="借",(INDEX(仕訳帳・設定!$AB$6:$AK$1000,$J89,7)),0))</f>
        <v/>
      </c>
      <c r="F89" s="85" t="str">
        <f>IF($A89&gt;$G$2,"",IF($I89="借",0,INDEX(仕訳帳・設定!$AB$6:$AK$1000,$J89,7)))</f>
        <v/>
      </c>
      <c r="G89" s="164" t="str">
        <f t="shared" si="1"/>
        <v/>
      </c>
      <c r="I89" s="101" t="str">
        <f>IF($A89&gt;$G$2,"",INDEX(仕訳帳・設定!$AQ$6:$AQ$1000,MATCH($A89,仕訳帳・設定!$AP$6:$AP$1000,0),1))</f>
        <v/>
      </c>
      <c r="J89" s="100" t="str">
        <f>IF($A89&gt;$G$2,"",MATCH($A89,仕訳帳・設定!$AP$6:$AP$1000))</f>
        <v/>
      </c>
    </row>
    <row r="90" spans="1:10" x14ac:dyDescent="0.2">
      <c r="A90" s="49">
        <v>85</v>
      </c>
      <c r="B90" s="96" t="str">
        <f>IF($A90&gt;$G$2,"",INDEX(仕訳帳・設定!$AB$6:$AK$1000,$J90,1))</f>
        <v/>
      </c>
      <c r="C90" s="96" t="str">
        <f>IF(OR($D$2="",$A90&gt;$G$2),"",INDEX(仕訳帳・設定!$AB$6:$AK$1000,$J90,3)&amp;" "&amp;INDEX(仕訳帳・設定!$AB$6:$AK$1000,$J90,4))</f>
        <v/>
      </c>
      <c r="D90" s="163" t="str">
        <f>IF(OR($D$2="",$A90&gt;$G$2),"",IF($I90="借",INDEX(仕訳帳・設定!$AB$6:$AK$1000,$J90,9),INDEX(仕訳帳・設定!$AB$6:$AK$1000,$J90,6)))</f>
        <v/>
      </c>
      <c r="E90" s="85" t="str">
        <f>IF($A90&gt;$G$2,"",IF($I90="借",(INDEX(仕訳帳・設定!$AB$6:$AK$1000,$J90,7)),0))</f>
        <v/>
      </c>
      <c r="F90" s="85" t="str">
        <f>IF($A90&gt;$G$2,"",IF($I90="借",0,INDEX(仕訳帳・設定!$AB$6:$AK$1000,$J90,7)))</f>
        <v/>
      </c>
      <c r="G90" s="164" t="str">
        <f t="shared" si="1"/>
        <v/>
      </c>
      <c r="I90" s="101" t="str">
        <f>IF($A90&gt;$G$2,"",INDEX(仕訳帳・設定!$AQ$6:$AQ$1000,MATCH($A90,仕訳帳・設定!$AP$6:$AP$1000,0),1))</f>
        <v/>
      </c>
      <c r="J90" s="100" t="str">
        <f>IF($A90&gt;$G$2,"",MATCH($A90,仕訳帳・設定!$AP$6:$AP$1000))</f>
        <v/>
      </c>
    </row>
    <row r="91" spans="1:10" x14ac:dyDescent="0.2">
      <c r="A91" s="49">
        <v>86</v>
      </c>
      <c r="B91" s="96" t="str">
        <f>IF($A91&gt;$G$2,"",INDEX(仕訳帳・設定!$AB$6:$AK$1000,$J91,1))</f>
        <v/>
      </c>
      <c r="C91" s="96" t="str">
        <f>IF(OR($D$2="",$A91&gt;$G$2),"",INDEX(仕訳帳・設定!$AB$6:$AK$1000,$J91,3)&amp;" "&amp;INDEX(仕訳帳・設定!$AB$6:$AK$1000,$J91,4))</f>
        <v/>
      </c>
      <c r="D91" s="163" t="str">
        <f>IF(OR($D$2="",$A91&gt;$G$2),"",IF($I91="借",INDEX(仕訳帳・設定!$AB$6:$AK$1000,$J91,9),INDEX(仕訳帳・設定!$AB$6:$AK$1000,$J91,6)))</f>
        <v/>
      </c>
      <c r="E91" s="85" t="str">
        <f>IF($A91&gt;$G$2,"",IF($I91="借",(INDEX(仕訳帳・設定!$AB$6:$AK$1000,$J91,7)),0))</f>
        <v/>
      </c>
      <c r="F91" s="85" t="str">
        <f>IF($A91&gt;$G$2,"",IF($I91="借",0,INDEX(仕訳帳・設定!$AB$6:$AK$1000,$J91,7)))</f>
        <v/>
      </c>
      <c r="G91" s="164" t="str">
        <f t="shared" si="1"/>
        <v/>
      </c>
      <c r="I91" s="101" t="str">
        <f>IF($A91&gt;$G$2,"",INDEX(仕訳帳・設定!$AQ$6:$AQ$1000,MATCH($A91,仕訳帳・設定!$AP$6:$AP$1000,0),1))</f>
        <v/>
      </c>
      <c r="J91" s="100" t="str">
        <f>IF($A91&gt;$G$2,"",MATCH($A91,仕訳帳・設定!$AP$6:$AP$1000))</f>
        <v/>
      </c>
    </row>
    <row r="92" spans="1:10" x14ac:dyDescent="0.2">
      <c r="A92" s="49">
        <v>87</v>
      </c>
      <c r="B92" s="96" t="str">
        <f>IF($A92&gt;$G$2,"",INDEX(仕訳帳・設定!$AB$6:$AK$1000,$J92,1))</f>
        <v/>
      </c>
      <c r="C92" s="96" t="str">
        <f>IF(OR($D$2="",$A92&gt;$G$2),"",INDEX(仕訳帳・設定!$AB$6:$AK$1000,$J92,3)&amp;" "&amp;INDEX(仕訳帳・設定!$AB$6:$AK$1000,$J92,4))</f>
        <v/>
      </c>
      <c r="D92" s="163" t="str">
        <f>IF(OR($D$2="",$A92&gt;$G$2),"",IF($I92="借",INDEX(仕訳帳・設定!$AB$6:$AK$1000,$J92,9),INDEX(仕訳帳・設定!$AB$6:$AK$1000,$J92,6)))</f>
        <v/>
      </c>
      <c r="E92" s="85" t="str">
        <f>IF($A92&gt;$G$2,"",IF($I92="借",(INDEX(仕訳帳・設定!$AB$6:$AK$1000,$J92,7)),0))</f>
        <v/>
      </c>
      <c r="F92" s="85" t="str">
        <f>IF($A92&gt;$G$2,"",IF($I92="借",0,INDEX(仕訳帳・設定!$AB$6:$AK$1000,$J92,7)))</f>
        <v/>
      </c>
      <c r="G92" s="164" t="str">
        <f t="shared" si="1"/>
        <v/>
      </c>
      <c r="I92" s="101" t="str">
        <f>IF($A92&gt;$G$2,"",INDEX(仕訳帳・設定!$AQ$6:$AQ$1000,MATCH($A92,仕訳帳・設定!$AP$6:$AP$1000,0),1))</f>
        <v/>
      </c>
      <c r="J92" s="100" t="str">
        <f>IF($A92&gt;$G$2,"",MATCH($A92,仕訳帳・設定!$AP$6:$AP$1000))</f>
        <v/>
      </c>
    </row>
    <row r="93" spans="1:10" x14ac:dyDescent="0.2">
      <c r="A93" s="49">
        <v>88</v>
      </c>
      <c r="B93" s="96" t="str">
        <f>IF($A93&gt;$G$2,"",INDEX(仕訳帳・設定!$AB$6:$AK$1000,$J93,1))</f>
        <v/>
      </c>
      <c r="C93" s="96" t="str">
        <f>IF(OR($D$2="",$A93&gt;$G$2),"",INDEX(仕訳帳・設定!$AB$6:$AK$1000,$J93,3)&amp;" "&amp;INDEX(仕訳帳・設定!$AB$6:$AK$1000,$J93,4))</f>
        <v/>
      </c>
      <c r="D93" s="163" t="str">
        <f>IF(OR($D$2="",$A93&gt;$G$2),"",IF($I93="借",INDEX(仕訳帳・設定!$AB$6:$AK$1000,$J93,9),INDEX(仕訳帳・設定!$AB$6:$AK$1000,$J93,6)))</f>
        <v/>
      </c>
      <c r="E93" s="85" t="str">
        <f>IF($A93&gt;$G$2,"",IF($I93="借",(INDEX(仕訳帳・設定!$AB$6:$AK$1000,$J93,7)),0))</f>
        <v/>
      </c>
      <c r="F93" s="85" t="str">
        <f>IF($A93&gt;$G$2,"",IF($I93="借",0,INDEX(仕訳帳・設定!$AB$6:$AK$1000,$J93,7)))</f>
        <v/>
      </c>
      <c r="G93" s="164" t="str">
        <f t="shared" si="1"/>
        <v/>
      </c>
      <c r="I93" s="101" t="str">
        <f>IF($A93&gt;$G$2,"",INDEX(仕訳帳・設定!$AQ$6:$AQ$1000,MATCH($A93,仕訳帳・設定!$AP$6:$AP$1000,0),1))</f>
        <v/>
      </c>
      <c r="J93" s="100" t="str">
        <f>IF($A93&gt;$G$2,"",MATCH($A93,仕訳帳・設定!$AP$6:$AP$1000))</f>
        <v/>
      </c>
    </row>
    <row r="94" spans="1:10" x14ac:dyDescent="0.2">
      <c r="A94" s="49">
        <v>89</v>
      </c>
      <c r="B94" s="96" t="str">
        <f>IF($A94&gt;$G$2,"",INDEX(仕訳帳・設定!$AB$6:$AK$1000,$J94,1))</f>
        <v/>
      </c>
      <c r="C94" s="96" t="str">
        <f>IF(OR($D$2="",$A94&gt;$G$2),"",INDEX(仕訳帳・設定!$AB$6:$AK$1000,$J94,3)&amp;" "&amp;INDEX(仕訳帳・設定!$AB$6:$AK$1000,$J94,4))</f>
        <v/>
      </c>
      <c r="D94" s="163" t="str">
        <f>IF(OR($D$2="",$A94&gt;$G$2),"",IF($I94="借",INDEX(仕訳帳・設定!$AB$6:$AK$1000,$J94,9),INDEX(仕訳帳・設定!$AB$6:$AK$1000,$J94,6)))</f>
        <v/>
      </c>
      <c r="E94" s="85" t="str">
        <f>IF($A94&gt;$G$2,"",IF($I94="借",(INDEX(仕訳帳・設定!$AB$6:$AK$1000,$J94,7)),0))</f>
        <v/>
      </c>
      <c r="F94" s="85" t="str">
        <f>IF($A94&gt;$G$2,"",IF($I94="借",0,INDEX(仕訳帳・設定!$AB$6:$AK$1000,$J94,7)))</f>
        <v/>
      </c>
      <c r="G94" s="164" t="str">
        <f t="shared" si="1"/>
        <v/>
      </c>
      <c r="I94" s="101" t="str">
        <f>IF($A94&gt;$G$2,"",INDEX(仕訳帳・設定!$AQ$6:$AQ$1000,MATCH($A94,仕訳帳・設定!$AP$6:$AP$1000,0),1))</f>
        <v/>
      </c>
      <c r="J94" s="100" t="str">
        <f>IF($A94&gt;$G$2,"",MATCH($A94,仕訳帳・設定!$AP$6:$AP$1000))</f>
        <v/>
      </c>
    </row>
    <row r="95" spans="1:10" x14ac:dyDescent="0.2">
      <c r="A95" s="49">
        <v>90</v>
      </c>
      <c r="B95" s="96" t="str">
        <f>IF($A95&gt;$G$2,"",INDEX(仕訳帳・設定!$AB$6:$AK$1000,$J95,1))</f>
        <v/>
      </c>
      <c r="C95" s="96" t="str">
        <f>IF(OR($D$2="",$A95&gt;$G$2),"",INDEX(仕訳帳・設定!$AB$6:$AK$1000,$J95,3)&amp;" "&amp;INDEX(仕訳帳・設定!$AB$6:$AK$1000,$J95,4))</f>
        <v/>
      </c>
      <c r="D95" s="163" t="str">
        <f>IF(OR($D$2="",$A95&gt;$G$2),"",IF($I95="借",INDEX(仕訳帳・設定!$AB$6:$AK$1000,$J95,9),INDEX(仕訳帳・設定!$AB$6:$AK$1000,$J95,6)))</f>
        <v/>
      </c>
      <c r="E95" s="85" t="str">
        <f>IF($A95&gt;$G$2,"",IF($I95="借",(INDEX(仕訳帳・設定!$AB$6:$AK$1000,$J95,7)),0))</f>
        <v/>
      </c>
      <c r="F95" s="85" t="str">
        <f>IF($A95&gt;$G$2,"",IF($I95="借",0,INDEX(仕訳帳・設定!$AB$6:$AK$1000,$J95,7)))</f>
        <v/>
      </c>
      <c r="G95" s="164" t="str">
        <f t="shared" si="1"/>
        <v/>
      </c>
      <c r="I95" s="101" t="str">
        <f>IF($A95&gt;$G$2,"",INDEX(仕訳帳・設定!$AQ$6:$AQ$1000,MATCH($A95,仕訳帳・設定!$AP$6:$AP$1000,0),1))</f>
        <v/>
      </c>
      <c r="J95" s="100" t="str">
        <f>IF($A95&gt;$G$2,"",MATCH($A95,仕訳帳・設定!$AP$6:$AP$1000))</f>
        <v/>
      </c>
    </row>
    <row r="96" spans="1:10" x14ac:dyDescent="0.2">
      <c r="A96" s="49">
        <v>91</v>
      </c>
      <c r="B96" s="96" t="str">
        <f>IF($A96&gt;$G$2,"",INDEX(仕訳帳・設定!$AB$6:$AK$1000,$J96,1))</f>
        <v/>
      </c>
      <c r="C96" s="96" t="str">
        <f>IF(OR($D$2="",$A96&gt;$G$2),"",INDEX(仕訳帳・設定!$AB$6:$AK$1000,$J96,3)&amp;" "&amp;INDEX(仕訳帳・設定!$AB$6:$AK$1000,$J96,4))</f>
        <v/>
      </c>
      <c r="D96" s="163" t="str">
        <f>IF(OR($D$2="",$A96&gt;$G$2),"",IF($I96="借",INDEX(仕訳帳・設定!$AB$6:$AK$1000,$J96,9),INDEX(仕訳帳・設定!$AB$6:$AK$1000,$J96,6)))</f>
        <v/>
      </c>
      <c r="E96" s="85" t="str">
        <f>IF($A96&gt;$G$2,"",IF($I96="借",(INDEX(仕訳帳・設定!$AB$6:$AK$1000,$J96,7)),0))</f>
        <v/>
      </c>
      <c r="F96" s="85" t="str">
        <f>IF($A96&gt;$G$2,"",IF($I96="借",0,INDEX(仕訳帳・設定!$AB$6:$AK$1000,$J96,7)))</f>
        <v/>
      </c>
      <c r="G96" s="164" t="str">
        <f t="shared" si="1"/>
        <v/>
      </c>
      <c r="I96" s="101" t="str">
        <f>IF($A96&gt;$G$2,"",INDEX(仕訳帳・設定!$AQ$6:$AQ$1000,MATCH($A96,仕訳帳・設定!$AP$6:$AP$1000,0),1))</f>
        <v/>
      </c>
      <c r="J96" s="100" t="str">
        <f>IF($A96&gt;$G$2,"",MATCH($A96,仕訳帳・設定!$AP$6:$AP$1000))</f>
        <v/>
      </c>
    </row>
    <row r="97" spans="1:10" x14ac:dyDescent="0.2">
      <c r="A97" s="49">
        <v>92</v>
      </c>
      <c r="B97" s="96" t="str">
        <f>IF($A97&gt;$G$2,"",INDEX(仕訳帳・設定!$AB$6:$AK$1000,$J97,1))</f>
        <v/>
      </c>
      <c r="C97" s="96" t="str">
        <f>IF(OR($D$2="",$A97&gt;$G$2),"",INDEX(仕訳帳・設定!$AB$6:$AK$1000,$J97,3)&amp;" "&amp;INDEX(仕訳帳・設定!$AB$6:$AK$1000,$J97,4))</f>
        <v/>
      </c>
      <c r="D97" s="163" t="str">
        <f>IF(OR($D$2="",$A97&gt;$G$2),"",IF($I97="借",INDEX(仕訳帳・設定!$AB$6:$AK$1000,$J97,9),INDEX(仕訳帳・設定!$AB$6:$AK$1000,$J97,6)))</f>
        <v/>
      </c>
      <c r="E97" s="85" t="str">
        <f>IF($A97&gt;$G$2,"",IF($I97="借",(INDEX(仕訳帳・設定!$AB$6:$AK$1000,$J97,7)),0))</f>
        <v/>
      </c>
      <c r="F97" s="85" t="str">
        <f>IF($A97&gt;$G$2,"",IF($I97="借",0,INDEX(仕訳帳・設定!$AB$6:$AK$1000,$J97,7)))</f>
        <v/>
      </c>
      <c r="G97" s="164" t="str">
        <f t="shared" si="1"/>
        <v/>
      </c>
      <c r="I97" s="101" t="str">
        <f>IF($A97&gt;$G$2,"",INDEX(仕訳帳・設定!$AQ$6:$AQ$1000,MATCH($A97,仕訳帳・設定!$AP$6:$AP$1000,0),1))</f>
        <v/>
      </c>
      <c r="J97" s="100" t="str">
        <f>IF($A97&gt;$G$2,"",MATCH($A97,仕訳帳・設定!$AP$6:$AP$1000))</f>
        <v/>
      </c>
    </row>
    <row r="98" spans="1:10" x14ac:dyDescent="0.2">
      <c r="A98" s="49">
        <v>93</v>
      </c>
      <c r="B98" s="96" t="str">
        <f>IF($A98&gt;$G$2,"",INDEX(仕訳帳・設定!$AB$6:$AK$1000,$J98,1))</f>
        <v/>
      </c>
      <c r="C98" s="96" t="str">
        <f>IF(OR($D$2="",$A98&gt;$G$2),"",INDEX(仕訳帳・設定!$AB$6:$AK$1000,$J98,3)&amp;" "&amp;INDEX(仕訳帳・設定!$AB$6:$AK$1000,$J98,4))</f>
        <v/>
      </c>
      <c r="D98" s="163" t="str">
        <f>IF(OR($D$2="",$A98&gt;$G$2),"",IF($I98="借",INDEX(仕訳帳・設定!$AB$6:$AK$1000,$J98,9),INDEX(仕訳帳・設定!$AB$6:$AK$1000,$J98,6)))</f>
        <v/>
      </c>
      <c r="E98" s="85" t="str">
        <f>IF($A98&gt;$G$2,"",IF($I98="借",(INDEX(仕訳帳・設定!$AB$6:$AK$1000,$J98,7)),0))</f>
        <v/>
      </c>
      <c r="F98" s="85" t="str">
        <f>IF($A98&gt;$G$2,"",IF($I98="借",0,INDEX(仕訳帳・設定!$AB$6:$AK$1000,$J98,7)))</f>
        <v/>
      </c>
      <c r="G98" s="164" t="str">
        <f t="shared" si="1"/>
        <v/>
      </c>
      <c r="I98" s="101" t="str">
        <f>IF($A98&gt;$G$2,"",INDEX(仕訳帳・設定!$AQ$6:$AQ$1000,MATCH($A98,仕訳帳・設定!$AP$6:$AP$1000,0),1))</f>
        <v/>
      </c>
      <c r="J98" s="100" t="str">
        <f>IF($A98&gt;$G$2,"",MATCH($A98,仕訳帳・設定!$AP$6:$AP$1000))</f>
        <v/>
      </c>
    </row>
    <row r="99" spans="1:10" x14ac:dyDescent="0.2">
      <c r="A99" s="49">
        <v>94</v>
      </c>
      <c r="B99" s="96" t="str">
        <f>IF($A99&gt;$G$2,"",INDEX(仕訳帳・設定!$AB$6:$AK$1000,$J99,1))</f>
        <v/>
      </c>
      <c r="C99" s="96" t="str">
        <f>IF(OR($D$2="",$A99&gt;$G$2),"",INDEX(仕訳帳・設定!$AB$6:$AK$1000,$J99,3)&amp;" "&amp;INDEX(仕訳帳・設定!$AB$6:$AK$1000,$J99,4))</f>
        <v/>
      </c>
      <c r="D99" s="163" t="str">
        <f>IF(OR($D$2="",$A99&gt;$G$2),"",IF($I99="借",INDEX(仕訳帳・設定!$AB$6:$AK$1000,$J99,9),INDEX(仕訳帳・設定!$AB$6:$AK$1000,$J99,6)))</f>
        <v/>
      </c>
      <c r="E99" s="85" t="str">
        <f>IF($A99&gt;$G$2,"",IF($I99="借",(INDEX(仕訳帳・設定!$AB$6:$AK$1000,$J99,7)),0))</f>
        <v/>
      </c>
      <c r="F99" s="85" t="str">
        <f>IF($A99&gt;$G$2,"",IF($I99="借",0,INDEX(仕訳帳・設定!$AB$6:$AK$1000,$J99,7)))</f>
        <v/>
      </c>
      <c r="G99" s="164" t="str">
        <f t="shared" si="1"/>
        <v/>
      </c>
      <c r="I99" s="101" t="str">
        <f>IF($A99&gt;$G$2,"",INDEX(仕訳帳・設定!$AQ$6:$AQ$1000,MATCH($A99,仕訳帳・設定!$AP$6:$AP$1000,0),1))</f>
        <v/>
      </c>
      <c r="J99" s="100" t="str">
        <f>IF($A99&gt;$G$2,"",MATCH($A99,仕訳帳・設定!$AP$6:$AP$1000))</f>
        <v/>
      </c>
    </row>
    <row r="100" spans="1:10" x14ac:dyDescent="0.2">
      <c r="A100" s="49">
        <v>95</v>
      </c>
      <c r="B100" s="96" t="str">
        <f>IF($A100&gt;$G$2,"",INDEX(仕訳帳・設定!$AB$6:$AK$1000,$J100,1))</f>
        <v/>
      </c>
      <c r="C100" s="96" t="str">
        <f>IF(OR($D$2="",$A100&gt;$G$2),"",INDEX(仕訳帳・設定!$AB$6:$AK$1000,$J100,3)&amp;" "&amp;INDEX(仕訳帳・設定!$AB$6:$AK$1000,$J100,4))</f>
        <v/>
      </c>
      <c r="D100" s="163" t="str">
        <f>IF(OR($D$2="",$A100&gt;$G$2),"",IF($I100="借",INDEX(仕訳帳・設定!$AB$6:$AK$1000,$J100,9),INDEX(仕訳帳・設定!$AB$6:$AK$1000,$J100,6)))</f>
        <v/>
      </c>
      <c r="E100" s="85" t="str">
        <f>IF($A100&gt;$G$2,"",IF($I100="借",(INDEX(仕訳帳・設定!$AB$6:$AK$1000,$J100,7)),0))</f>
        <v/>
      </c>
      <c r="F100" s="85" t="str">
        <f>IF($A100&gt;$G$2,"",IF($I100="借",0,INDEX(仕訳帳・設定!$AB$6:$AK$1000,$J100,7)))</f>
        <v/>
      </c>
      <c r="G100" s="164" t="str">
        <f t="shared" si="1"/>
        <v/>
      </c>
      <c r="I100" s="101" t="str">
        <f>IF($A100&gt;$G$2,"",INDEX(仕訳帳・設定!$AQ$6:$AQ$1000,MATCH($A100,仕訳帳・設定!$AP$6:$AP$1000,0),1))</f>
        <v/>
      </c>
      <c r="J100" s="100" t="str">
        <f>IF($A100&gt;$G$2,"",MATCH($A100,仕訳帳・設定!$AP$6:$AP$1000))</f>
        <v/>
      </c>
    </row>
    <row r="101" spans="1:10" x14ac:dyDescent="0.2">
      <c r="A101" s="49">
        <v>96</v>
      </c>
      <c r="B101" s="96" t="str">
        <f>IF($A101&gt;$G$2,"",INDEX(仕訳帳・設定!$AB$6:$AK$1000,$J101,1))</f>
        <v/>
      </c>
      <c r="C101" s="96" t="str">
        <f>IF(OR($D$2="",$A101&gt;$G$2),"",INDEX(仕訳帳・設定!$AB$6:$AK$1000,$J101,3)&amp;" "&amp;INDEX(仕訳帳・設定!$AB$6:$AK$1000,$J101,4))</f>
        <v/>
      </c>
      <c r="D101" s="163" t="str">
        <f>IF(OR($D$2="",$A101&gt;$G$2),"",IF($I101="借",INDEX(仕訳帳・設定!$AB$6:$AK$1000,$J101,9),INDEX(仕訳帳・設定!$AB$6:$AK$1000,$J101,6)))</f>
        <v/>
      </c>
      <c r="E101" s="85" t="str">
        <f>IF($A101&gt;$G$2,"",IF($I101="借",(INDEX(仕訳帳・設定!$AB$6:$AK$1000,$J101,7)),0))</f>
        <v/>
      </c>
      <c r="F101" s="85" t="str">
        <f>IF($A101&gt;$G$2,"",IF($I101="借",0,INDEX(仕訳帳・設定!$AB$6:$AK$1000,$J101,7)))</f>
        <v/>
      </c>
      <c r="G101" s="164" t="str">
        <f t="shared" si="1"/>
        <v/>
      </c>
      <c r="I101" s="101" t="str">
        <f>IF($A101&gt;$G$2,"",INDEX(仕訳帳・設定!$AQ$6:$AQ$1000,MATCH($A101,仕訳帳・設定!$AP$6:$AP$1000,0),1))</f>
        <v/>
      </c>
      <c r="J101" s="100" t="str">
        <f>IF($A101&gt;$G$2,"",MATCH($A101,仕訳帳・設定!$AP$6:$AP$1000))</f>
        <v/>
      </c>
    </row>
    <row r="102" spans="1:10" x14ac:dyDescent="0.2">
      <c r="A102" s="49">
        <v>97</v>
      </c>
      <c r="B102" s="96" t="str">
        <f>IF($A102&gt;$G$2,"",INDEX(仕訳帳・設定!$AB$6:$AK$1000,$J102,1))</f>
        <v/>
      </c>
      <c r="C102" s="96" t="str">
        <f>IF(OR($D$2="",$A102&gt;$G$2),"",INDEX(仕訳帳・設定!$AB$6:$AK$1000,$J102,3)&amp;" "&amp;INDEX(仕訳帳・設定!$AB$6:$AK$1000,$J102,4))</f>
        <v/>
      </c>
      <c r="D102" s="163" t="str">
        <f>IF(OR($D$2="",$A102&gt;$G$2),"",IF($I102="借",INDEX(仕訳帳・設定!$AB$6:$AK$1000,$J102,9),INDEX(仕訳帳・設定!$AB$6:$AK$1000,$J102,6)))</f>
        <v/>
      </c>
      <c r="E102" s="85" t="str">
        <f>IF($A102&gt;$G$2,"",IF($I102="借",(INDEX(仕訳帳・設定!$AB$6:$AK$1000,$J102,7)),0))</f>
        <v/>
      </c>
      <c r="F102" s="85" t="str">
        <f>IF($A102&gt;$G$2,"",IF($I102="借",0,INDEX(仕訳帳・設定!$AB$6:$AK$1000,$J102,7)))</f>
        <v/>
      </c>
      <c r="G102" s="164" t="str">
        <f t="shared" si="1"/>
        <v/>
      </c>
      <c r="I102" s="101" t="str">
        <f>IF($A102&gt;$G$2,"",INDEX(仕訳帳・設定!$AQ$6:$AQ$1000,MATCH($A102,仕訳帳・設定!$AP$6:$AP$1000,0),1))</f>
        <v/>
      </c>
      <c r="J102" s="100" t="str">
        <f>IF($A102&gt;$G$2,"",MATCH($A102,仕訳帳・設定!$AP$6:$AP$1000))</f>
        <v/>
      </c>
    </row>
    <row r="103" spans="1:10" x14ac:dyDescent="0.2">
      <c r="A103" s="49">
        <v>98</v>
      </c>
      <c r="B103" s="96" t="str">
        <f>IF($A103&gt;$G$2,"",INDEX(仕訳帳・設定!$AB$6:$AK$1000,$J103,1))</f>
        <v/>
      </c>
      <c r="C103" s="96" t="str">
        <f>IF(OR($D$2="",$A103&gt;$G$2),"",INDEX(仕訳帳・設定!$AB$6:$AK$1000,$J103,3)&amp;" "&amp;INDEX(仕訳帳・設定!$AB$6:$AK$1000,$J103,4))</f>
        <v/>
      </c>
      <c r="D103" s="163" t="str">
        <f>IF(OR($D$2="",$A103&gt;$G$2),"",IF($I103="借",INDEX(仕訳帳・設定!$AB$6:$AK$1000,$J103,9),INDEX(仕訳帳・設定!$AB$6:$AK$1000,$J103,6)))</f>
        <v/>
      </c>
      <c r="E103" s="85" t="str">
        <f>IF($A103&gt;$G$2,"",IF($I103="借",(INDEX(仕訳帳・設定!$AB$6:$AK$1000,$J103,7)),0))</f>
        <v/>
      </c>
      <c r="F103" s="85" t="str">
        <f>IF($A103&gt;$G$2,"",IF($I103="借",0,INDEX(仕訳帳・設定!$AB$6:$AK$1000,$J103,7)))</f>
        <v/>
      </c>
      <c r="G103" s="164" t="str">
        <f t="shared" si="1"/>
        <v/>
      </c>
      <c r="I103" s="101" t="str">
        <f>IF($A103&gt;$G$2,"",INDEX(仕訳帳・設定!$AQ$6:$AQ$1000,MATCH($A103,仕訳帳・設定!$AP$6:$AP$1000,0),1))</f>
        <v/>
      </c>
      <c r="J103" s="100" t="str">
        <f>IF($A103&gt;$G$2,"",MATCH($A103,仕訳帳・設定!$AP$6:$AP$1000))</f>
        <v/>
      </c>
    </row>
    <row r="104" spans="1:10" x14ac:dyDescent="0.2">
      <c r="A104" s="49">
        <v>99</v>
      </c>
      <c r="B104" s="96" t="str">
        <f>IF($A104&gt;$G$2,"",INDEX(仕訳帳・設定!$AB$6:$AK$1000,$J104,1))</f>
        <v/>
      </c>
      <c r="C104" s="96" t="str">
        <f>IF(OR($D$2="",$A104&gt;$G$2),"",INDEX(仕訳帳・設定!$AB$6:$AK$1000,$J104,3)&amp;" "&amp;INDEX(仕訳帳・設定!$AB$6:$AK$1000,$J104,4))</f>
        <v/>
      </c>
      <c r="D104" s="163" t="str">
        <f>IF(OR($D$2="",$A104&gt;$G$2),"",IF($I104="借",INDEX(仕訳帳・設定!$AB$6:$AK$1000,$J104,9),INDEX(仕訳帳・設定!$AB$6:$AK$1000,$J104,6)))</f>
        <v/>
      </c>
      <c r="E104" s="85" t="str">
        <f>IF($A104&gt;$G$2,"",IF($I104="借",(INDEX(仕訳帳・設定!$AB$6:$AK$1000,$J104,7)),0))</f>
        <v/>
      </c>
      <c r="F104" s="85" t="str">
        <f>IF($A104&gt;$G$2,"",IF($I104="借",0,INDEX(仕訳帳・設定!$AB$6:$AK$1000,$J104,7)))</f>
        <v/>
      </c>
      <c r="G104" s="164" t="str">
        <f t="shared" si="1"/>
        <v/>
      </c>
      <c r="I104" s="101" t="str">
        <f>IF($A104&gt;$G$2,"",INDEX(仕訳帳・設定!$AQ$6:$AQ$1000,MATCH($A104,仕訳帳・設定!$AP$6:$AP$1000,0),1))</f>
        <v/>
      </c>
      <c r="J104" s="100" t="str">
        <f>IF($A104&gt;$G$2,"",MATCH($A104,仕訳帳・設定!$AP$6:$AP$1000))</f>
        <v/>
      </c>
    </row>
    <row r="105" spans="1:10" x14ac:dyDescent="0.2">
      <c r="A105" s="49">
        <v>100</v>
      </c>
      <c r="B105" s="96" t="str">
        <f>IF($A105&gt;$G$2,"",INDEX(仕訳帳・設定!$AB$6:$AK$1000,$J105,1))</f>
        <v/>
      </c>
      <c r="C105" s="96" t="str">
        <f>IF(OR($D$2="",$A105&gt;$G$2),"",INDEX(仕訳帳・設定!$AB$6:$AK$1000,$J105,3)&amp;" "&amp;INDEX(仕訳帳・設定!$AB$6:$AK$1000,$J105,4))</f>
        <v/>
      </c>
      <c r="D105" s="163" t="str">
        <f>IF(OR($D$2="",$A105&gt;$G$2),"",IF($I105="借",INDEX(仕訳帳・設定!$AB$6:$AK$1000,$J105,9),INDEX(仕訳帳・設定!$AB$6:$AK$1000,$J105,6)))</f>
        <v/>
      </c>
      <c r="E105" s="85" t="str">
        <f>IF($A105&gt;$G$2,"",IF($I105="借",(INDEX(仕訳帳・設定!$AB$6:$AK$1000,$J105,7)),0))</f>
        <v/>
      </c>
      <c r="F105" s="85" t="str">
        <f>IF($A105&gt;$G$2,"",IF($I105="借",0,INDEX(仕訳帳・設定!$AB$6:$AK$1000,$J105,7)))</f>
        <v/>
      </c>
      <c r="G105" s="164" t="str">
        <f t="shared" si="1"/>
        <v/>
      </c>
      <c r="I105" s="101" t="str">
        <f>IF($A105&gt;$G$2,"",INDEX(仕訳帳・設定!$AQ$6:$AQ$1000,MATCH($A105,仕訳帳・設定!$AP$6:$AP$1000,0),1))</f>
        <v/>
      </c>
      <c r="J105" s="100" t="str">
        <f>IF($A105&gt;$G$2,"",MATCH($A105,仕訳帳・設定!$AP$6:$AP$1000))</f>
        <v/>
      </c>
    </row>
    <row r="106" spans="1:10" x14ac:dyDescent="0.2">
      <c r="A106" s="49">
        <v>101</v>
      </c>
      <c r="B106" s="96" t="str">
        <f>IF($A106&gt;$G$2,"",INDEX(仕訳帳・設定!$AB$6:$AK$1000,$J106,1))</f>
        <v/>
      </c>
      <c r="C106" s="96" t="str">
        <f>IF(OR($D$2="",$A106&gt;$G$2),"",INDEX(仕訳帳・設定!$AB$6:$AK$1000,$J106,3)&amp;" "&amp;INDEX(仕訳帳・設定!$AB$6:$AK$1000,$J106,4))</f>
        <v/>
      </c>
      <c r="D106" s="163" t="str">
        <f>IF(OR($D$2="",$A106&gt;$G$2),"",IF($I106="借",INDEX(仕訳帳・設定!$AB$6:$AK$1000,$J106,9),INDEX(仕訳帳・設定!$AB$6:$AK$1000,$J106,6)))</f>
        <v/>
      </c>
      <c r="E106" s="85" t="str">
        <f>IF($A106&gt;$G$2,"",IF($I106="借",(INDEX(仕訳帳・設定!$AB$6:$AK$1000,$J106,7)),0))</f>
        <v/>
      </c>
      <c r="F106" s="85" t="str">
        <f>IF($A106&gt;$G$2,"",IF($I106="借",0,INDEX(仕訳帳・設定!$AB$6:$AK$1000,$J106,7)))</f>
        <v/>
      </c>
      <c r="G106" s="164" t="str">
        <f t="shared" si="1"/>
        <v/>
      </c>
      <c r="I106" s="101" t="str">
        <f>IF($A106&gt;$G$2,"",INDEX(仕訳帳・設定!$AQ$6:$AQ$1000,MATCH($A106,仕訳帳・設定!$AP$6:$AP$1000,0),1))</f>
        <v/>
      </c>
      <c r="J106" s="100" t="str">
        <f>IF($A106&gt;$G$2,"",MATCH($A106,仕訳帳・設定!$AP$6:$AP$1000))</f>
        <v/>
      </c>
    </row>
    <row r="107" spans="1:10" x14ac:dyDescent="0.2">
      <c r="A107" s="49">
        <v>102</v>
      </c>
      <c r="B107" s="96" t="str">
        <f>IF($A107&gt;$G$2,"",INDEX(仕訳帳・設定!$AB$6:$AK$1000,$J107,1))</f>
        <v/>
      </c>
      <c r="C107" s="96" t="str">
        <f>IF(OR($D$2="",$A107&gt;$G$2),"",INDEX(仕訳帳・設定!$AB$6:$AK$1000,$J107,3)&amp;" "&amp;INDEX(仕訳帳・設定!$AB$6:$AK$1000,$J107,4))</f>
        <v/>
      </c>
      <c r="D107" s="163" t="str">
        <f>IF(OR($D$2="",$A107&gt;$G$2),"",IF($I107="借",INDEX(仕訳帳・設定!$AB$6:$AK$1000,$J107,9),INDEX(仕訳帳・設定!$AB$6:$AK$1000,$J107,6)))</f>
        <v/>
      </c>
      <c r="E107" s="85" t="str">
        <f>IF($A107&gt;$G$2,"",IF($I107="借",(INDEX(仕訳帳・設定!$AB$6:$AK$1000,$J107,7)),0))</f>
        <v/>
      </c>
      <c r="F107" s="85" t="str">
        <f>IF($A107&gt;$G$2,"",IF($I107="借",0,INDEX(仕訳帳・設定!$AB$6:$AK$1000,$J107,7)))</f>
        <v/>
      </c>
      <c r="G107" s="164" t="str">
        <f t="shared" si="1"/>
        <v/>
      </c>
      <c r="I107" s="101" t="str">
        <f>IF($A107&gt;$G$2,"",INDEX(仕訳帳・設定!$AQ$6:$AQ$1000,MATCH($A107,仕訳帳・設定!$AP$6:$AP$1000,0),1))</f>
        <v/>
      </c>
      <c r="J107" s="100" t="str">
        <f>IF($A107&gt;$G$2,"",MATCH($A107,仕訳帳・設定!$AP$6:$AP$1000))</f>
        <v/>
      </c>
    </row>
    <row r="108" spans="1:10" x14ac:dyDescent="0.2">
      <c r="A108" s="49">
        <v>103</v>
      </c>
      <c r="B108" s="96" t="str">
        <f>IF($A108&gt;$G$2,"",INDEX(仕訳帳・設定!$AB$6:$AK$1000,$J108,1))</f>
        <v/>
      </c>
      <c r="C108" s="96" t="str">
        <f>IF(OR($D$2="",$A108&gt;$G$2),"",INDEX(仕訳帳・設定!$AB$6:$AK$1000,$J108,3)&amp;" "&amp;INDEX(仕訳帳・設定!$AB$6:$AK$1000,$J108,4))</f>
        <v/>
      </c>
      <c r="D108" s="163" t="str">
        <f>IF(OR($D$2="",$A108&gt;$G$2),"",IF($I108="借",INDEX(仕訳帳・設定!$AB$6:$AK$1000,$J108,9),INDEX(仕訳帳・設定!$AB$6:$AK$1000,$J108,6)))</f>
        <v/>
      </c>
      <c r="E108" s="85" t="str">
        <f>IF($A108&gt;$G$2,"",IF($I108="借",(INDEX(仕訳帳・設定!$AB$6:$AK$1000,$J108,7)),0))</f>
        <v/>
      </c>
      <c r="F108" s="85" t="str">
        <f>IF($A108&gt;$G$2,"",IF($I108="借",0,INDEX(仕訳帳・設定!$AB$6:$AK$1000,$J108,7)))</f>
        <v/>
      </c>
      <c r="G108" s="164" t="str">
        <f t="shared" si="1"/>
        <v/>
      </c>
      <c r="I108" s="101" t="str">
        <f>IF($A108&gt;$G$2,"",INDEX(仕訳帳・設定!$AQ$6:$AQ$1000,MATCH($A108,仕訳帳・設定!$AP$6:$AP$1000,0),1))</f>
        <v/>
      </c>
      <c r="J108" s="100" t="str">
        <f>IF($A108&gt;$G$2,"",MATCH($A108,仕訳帳・設定!$AP$6:$AP$1000))</f>
        <v/>
      </c>
    </row>
    <row r="109" spans="1:10" x14ac:dyDescent="0.2">
      <c r="A109" s="49">
        <v>104</v>
      </c>
      <c r="B109" s="96" t="str">
        <f>IF($A109&gt;$G$2,"",INDEX(仕訳帳・設定!$AB$6:$AK$1000,$J109,1))</f>
        <v/>
      </c>
      <c r="C109" s="96" t="str">
        <f>IF(OR($D$2="",$A109&gt;$G$2),"",INDEX(仕訳帳・設定!$AB$6:$AK$1000,$J109,3)&amp;" "&amp;INDEX(仕訳帳・設定!$AB$6:$AK$1000,$J109,4))</f>
        <v/>
      </c>
      <c r="D109" s="163" t="str">
        <f>IF(OR($D$2="",$A109&gt;$G$2),"",IF($I109="借",INDEX(仕訳帳・設定!$AB$6:$AK$1000,$J109,9),INDEX(仕訳帳・設定!$AB$6:$AK$1000,$J109,6)))</f>
        <v/>
      </c>
      <c r="E109" s="85" t="str">
        <f>IF($A109&gt;$G$2,"",IF($I109="借",(INDEX(仕訳帳・設定!$AB$6:$AK$1000,$J109,7)),0))</f>
        <v/>
      </c>
      <c r="F109" s="85" t="str">
        <f>IF($A109&gt;$G$2,"",IF($I109="借",0,INDEX(仕訳帳・設定!$AB$6:$AK$1000,$J109,7)))</f>
        <v/>
      </c>
      <c r="G109" s="164" t="str">
        <f t="shared" si="1"/>
        <v/>
      </c>
      <c r="I109" s="101" t="str">
        <f>IF($A109&gt;$G$2,"",INDEX(仕訳帳・設定!$AQ$6:$AQ$1000,MATCH($A109,仕訳帳・設定!$AP$6:$AP$1000,0),1))</f>
        <v/>
      </c>
      <c r="J109" s="100" t="str">
        <f>IF($A109&gt;$G$2,"",MATCH($A109,仕訳帳・設定!$AP$6:$AP$1000))</f>
        <v/>
      </c>
    </row>
    <row r="110" spans="1:10" x14ac:dyDescent="0.2">
      <c r="A110" s="49">
        <v>105</v>
      </c>
      <c r="B110" s="96" t="str">
        <f>IF($A110&gt;$G$2,"",INDEX(仕訳帳・設定!$AB$6:$AK$1000,$J110,1))</f>
        <v/>
      </c>
      <c r="C110" s="96" t="str">
        <f>IF(OR($D$2="",$A110&gt;$G$2),"",INDEX(仕訳帳・設定!$AB$6:$AK$1000,$J110,3)&amp;" "&amp;INDEX(仕訳帳・設定!$AB$6:$AK$1000,$J110,4))</f>
        <v/>
      </c>
      <c r="D110" s="163" t="str">
        <f>IF(OR($D$2="",$A110&gt;$G$2),"",IF($I110="借",INDEX(仕訳帳・設定!$AB$6:$AK$1000,$J110,9),INDEX(仕訳帳・設定!$AB$6:$AK$1000,$J110,6)))</f>
        <v/>
      </c>
      <c r="E110" s="85" t="str">
        <f>IF($A110&gt;$G$2,"",IF($I110="借",(INDEX(仕訳帳・設定!$AB$6:$AK$1000,$J110,7)),0))</f>
        <v/>
      </c>
      <c r="F110" s="85" t="str">
        <f>IF($A110&gt;$G$2,"",IF($I110="借",0,INDEX(仕訳帳・設定!$AB$6:$AK$1000,$J110,7)))</f>
        <v/>
      </c>
      <c r="G110" s="164" t="str">
        <f t="shared" si="1"/>
        <v/>
      </c>
      <c r="I110" s="101" t="str">
        <f>IF($A110&gt;$G$2,"",INDEX(仕訳帳・設定!$AQ$6:$AQ$1000,MATCH($A110,仕訳帳・設定!$AP$6:$AP$1000,0),1))</f>
        <v/>
      </c>
      <c r="J110" s="100" t="str">
        <f>IF($A110&gt;$G$2,"",MATCH($A110,仕訳帳・設定!$AP$6:$AP$1000))</f>
        <v/>
      </c>
    </row>
    <row r="111" spans="1:10" x14ac:dyDescent="0.2">
      <c r="A111" s="49">
        <v>106</v>
      </c>
      <c r="B111" s="96" t="str">
        <f>IF($A111&gt;$G$2,"",INDEX(仕訳帳・設定!$AB$6:$AK$1000,$J111,1))</f>
        <v/>
      </c>
      <c r="C111" s="96" t="str">
        <f>IF(OR($D$2="",$A111&gt;$G$2),"",INDEX(仕訳帳・設定!$AB$6:$AK$1000,$J111,3)&amp;" "&amp;INDEX(仕訳帳・設定!$AB$6:$AK$1000,$J111,4))</f>
        <v/>
      </c>
      <c r="D111" s="163" t="str">
        <f>IF(OR($D$2="",$A111&gt;$G$2),"",IF($I111="借",INDEX(仕訳帳・設定!$AB$6:$AK$1000,$J111,9),INDEX(仕訳帳・設定!$AB$6:$AK$1000,$J111,6)))</f>
        <v/>
      </c>
      <c r="E111" s="85" t="str">
        <f>IF($A111&gt;$G$2,"",IF($I111="借",(INDEX(仕訳帳・設定!$AB$6:$AK$1000,$J111,7)),0))</f>
        <v/>
      </c>
      <c r="F111" s="85" t="str">
        <f>IF($A111&gt;$G$2,"",IF($I111="借",0,INDEX(仕訳帳・設定!$AB$6:$AK$1000,$J111,7)))</f>
        <v/>
      </c>
      <c r="G111" s="164" t="str">
        <f t="shared" si="1"/>
        <v/>
      </c>
      <c r="I111" s="101" t="str">
        <f>IF($A111&gt;$G$2,"",INDEX(仕訳帳・設定!$AQ$6:$AQ$1000,MATCH($A111,仕訳帳・設定!$AP$6:$AP$1000,0),1))</f>
        <v/>
      </c>
      <c r="J111" s="100" t="str">
        <f>IF($A111&gt;$G$2,"",MATCH($A111,仕訳帳・設定!$AP$6:$AP$1000))</f>
        <v/>
      </c>
    </row>
    <row r="112" spans="1:10" x14ac:dyDescent="0.2">
      <c r="A112" s="49">
        <v>107</v>
      </c>
      <c r="B112" s="96" t="str">
        <f>IF($A112&gt;$G$2,"",INDEX(仕訳帳・設定!$AB$6:$AK$1000,$J112,1))</f>
        <v/>
      </c>
      <c r="C112" s="96" t="str">
        <f>IF(OR($D$2="",$A112&gt;$G$2),"",INDEX(仕訳帳・設定!$AB$6:$AK$1000,$J112,3)&amp;" "&amp;INDEX(仕訳帳・設定!$AB$6:$AK$1000,$J112,4))</f>
        <v/>
      </c>
      <c r="D112" s="163" t="str">
        <f>IF(OR($D$2="",$A112&gt;$G$2),"",IF($I112="借",INDEX(仕訳帳・設定!$AB$6:$AK$1000,$J112,9),INDEX(仕訳帳・設定!$AB$6:$AK$1000,$J112,6)))</f>
        <v/>
      </c>
      <c r="E112" s="85" t="str">
        <f>IF($A112&gt;$G$2,"",IF($I112="借",(INDEX(仕訳帳・設定!$AB$6:$AK$1000,$J112,7)),0))</f>
        <v/>
      </c>
      <c r="F112" s="85" t="str">
        <f>IF($A112&gt;$G$2,"",IF($I112="借",0,INDEX(仕訳帳・設定!$AB$6:$AK$1000,$J112,7)))</f>
        <v/>
      </c>
      <c r="G112" s="164" t="str">
        <f t="shared" si="1"/>
        <v/>
      </c>
      <c r="I112" s="101" t="str">
        <f>IF($A112&gt;$G$2,"",INDEX(仕訳帳・設定!$AQ$6:$AQ$1000,MATCH($A112,仕訳帳・設定!$AP$6:$AP$1000,0),1))</f>
        <v/>
      </c>
      <c r="J112" s="100" t="str">
        <f>IF($A112&gt;$G$2,"",MATCH($A112,仕訳帳・設定!$AP$6:$AP$1000))</f>
        <v/>
      </c>
    </row>
    <row r="113" spans="1:10" x14ac:dyDescent="0.2">
      <c r="A113" s="49">
        <v>108</v>
      </c>
      <c r="B113" s="96" t="str">
        <f>IF($A113&gt;$G$2,"",INDEX(仕訳帳・設定!$AB$6:$AK$1000,$J113,1))</f>
        <v/>
      </c>
      <c r="C113" s="96" t="str">
        <f>IF(OR($D$2="",$A113&gt;$G$2),"",INDEX(仕訳帳・設定!$AB$6:$AK$1000,$J113,3)&amp;" "&amp;INDEX(仕訳帳・設定!$AB$6:$AK$1000,$J113,4))</f>
        <v/>
      </c>
      <c r="D113" s="163" t="str">
        <f>IF(OR($D$2="",$A113&gt;$G$2),"",IF($I113="借",INDEX(仕訳帳・設定!$AB$6:$AK$1000,$J113,9),INDEX(仕訳帳・設定!$AB$6:$AK$1000,$J113,6)))</f>
        <v/>
      </c>
      <c r="E113" s="85" t="str">
        <f>IF($A113&gt;$G$2,"",IF($I113="借",(INDEX(仕訳帳・設定!$AB$6:$AK$1000,$J113,7)),0))</f>
        <v/>
      </c>
      <c r="F113" s="85" t="str">
        <f>IF($A113&gt;$G$2,"",IF($I113="借",0,INDEX(仕訳帳・設定!$AB$6:$AK$1000,$J113,7)))</f>
        <v/>
      </c>
      <c r="G113" s="164" t="str">
        <f t="shared" si="1"/>
        <v/>
      </c>
      <c r="I113" s="101" t="str">
        <f>IF($A113&gt;$G$2,"",INDEX(仕訳帳・設定!$AQ$6:$AQ$1000,MATCH($A113,仕訳帳・設定!$AP$6:$AP$1000,0),1))</f>
        <v/>
      </c>
      <c r="J113" s="100" t="str">
        <f>IF($A113&gt;$G$2,"",MATCH($A113,仕訳帳・設定!$AP$6:$AP$1000))</f>
        <v/>
      </c>
    </row>
    <row r="114" spans="1:10" x14ac:dyDescent="0.2">
      <c r="A114" s="49">
        <v>109</v>
      </c>
      <c r="B114" s="96" t="str">
        <f>IF($A114&gt;$G$2,"",INDEX(仕訳帳・設定!$AB$6:$AK$1000,$J114,1))</f>
        <v/>
      </c>
      <c r="C114" s="96" t="str">
        <f>IF(OR($D$2="",$A114&gt;$G$2),"",INDEX(仕訳帳・設定!$AB$6:$AK$1000,$J114,3)&amp;" "&amp;INDEX(仕訳帳・設定!$AB$6:$AK$1000,$J114,4))</f>
        <v/>
      </c>
      <c r="D114" s="163" t="str">
        <f>IF(OR($D$2="",$A114&gt;$G$2),"",IF($I114="借",INDEX(仕訳帳・設定!$AB$6:$AK$1000,$J114,9),INDEX(仕訳帳・設定!$AB$6:$AK$1000,$J114,6)))</f>
        <v/>
      </c>
      <c r="E114" s="85" t="str">
        <f>IF($A114&gt;$G$2,"",IF($I114="借",(INDEX(仕訳帳・設定!$AB$6:$AK$1000,$J114,7)),0))</f>
        <v/>
      </c>
      <c r="F114" s="85" t="str">
        <f>IF($A114&gt;$G$2,"",IF($I114="借",0,INDEX(仕訳帳・設定!$AB$6:$AK$1000,$J114,7)))</f>
        <v/>
      </c>
      <c r="G114" s="164" t="str">
        <f t="shared" si="1"/>
        <v/>
      </c>
      <c r="I114" s="101" t="str">
        <f>IF($A114&gt;$G$2,"",INDEX(仕訳帳・設定!$AQ$6:$AQ$1000,MATCH($A114,仕訳帳・設定!$AP$6:$AP$1000,0),1))</f>
        <v/>
      </c>
      <c r="J114" s="100" t="str">
        <f>IF($A114&gt;$G$2,"",MATCH($A114,仕訳帳・設定!$AP$6:$AP$1000))</f>
        <v/>
      </c>
    </row>
    <row r="115" spans="1:10" x14ac:dyDescent="0.2">
      <c r="A115" s="49">
        <v>110</v>
      </c>
      <c r="B115" s="96" t="str">
        <f>IF($A115&gt;$G$2,"",INDEX(仕訳帳・設定!$AB$6:$AK$1000,$J115,1))</f>
        <v/>
      </c>
      <c r="C115" s="96" t="str">
        <f>IF(OR($D$2="",$A115&gt;$G$2),"",INDEX(仕訳帳・設定!$AB$6:$AK$1000,$J115,3)&amp;" "&amp;INDEX(仕訳帳・設定!$AB$6:$AK$1000,$J115,4))</f>
        <v/>
      </c>
      <c r="D115" s="163" t="str">
        <f>IF(OR($D$2="",$A115&gt;$G$2),"",IF($I115="借",INDEX(仕訳帳・設定!$AB$6:$AK$1000,$J115,9),INDEX(仕訳帳・設定!$AB$6:$AK$1000,$J115,6)))</f>
        <v/>
      </c>
      <c r="E115" s="85" t="str">
        <f>IF($A115&gt;$G$2,"",IF($I115="借",(INDEX(仕訳帳・設定!$AB$6:$AK$1000,$J115,7)),0))</f>
        <v/>
      </c>
      <c r="F115" s="85" t="str">
        <f>IF($A115&gt;$G$2,"",IF($I115="借",0,INDEX(仕訳帳・設定!$AB$6:$AK$1000,$J115,7)))</f>
        <v/>
      </c>
      <c r="G115" s="164" t="str">
        <f t="shared" si="1"/>
        <v/>
      </c>
      <c r="I115" s="101" t="str">
        <f>IF($A115&gt;$G$2,"",INDEX(仕訳帳・設定!$AQ$6:$AQ$1000,MATCH($A115,仕訳帳・設定!$AP$6:$AP$1000,0),1))</f>
        <v/>
      </c>
      <c r="J115" s="100" t="str">
        <f>IF($A115&gt;$G$2,"",MATCH($A115,仕訳帳・設定!$AP$6:$AP$1000))</f>
        <v/>
      </c>
    </row>
    <row r="116" spans="1:10" x14ac:dyDescent="0.2">
      <c r="A116" s="49">
        <v>111</v>
      </c>
      <c r="B116" s="96" t="str">
        <f>IF($A116&gt;$G$2,"",INDEX(仕訳帳・設定!$AB$6:$AK$1000,$J116,1))</f>
        <v/>
      </c>
      <c r="C116" s="96" t="str">
        <f>IF(OR($D$2="",$A116&gt;$G$2),"",INDEX(仕訳帳・設定!$AB$6:$AK$1000,$J116,3)&amp;" "&amp;INDEX(仕訳帳・設定!$AB$6:$AK$1000,$J116,4))</f>
        <v/>
      </c>
      <c r="D116" s="163" t="str">
        <f>IF(OR($D$2="",$A116&gt;$G$2),"",IF($I116="借",INDEX(仕訳帳・設定!$AB$6:$AK$1000,$J116,9),INDEX(仕訳帳・設定!$AB$6:$AK$1000,$J116,6)))</f>
        <v/>
      </c>
      <c r="E116" s="85" t="str">
        <f>IF($A116&gt;$G$2,"",IF($I116="借",(INDEX(仕訳帳・設定!$AB$6:$AK$1000,$J116,7)),0))</f>
        <v/>
      </c>
      <c r="F116" s="85" t="str">
        <f>IF($A116&gt;$G$2,"",IF($I116="借",0,INDEX(仕訳帳・設定!$AB$6:$AK$1000,$J116,7)))</f>
        <v/>
      </c>
      <c r="G116" s="164" t="str">
        <f t="shared" si="1"/>
        <v/>
      </c>
      <c r="I116" s="101" t="str">
        <f>IF($A116&gt;$G$2,"",INDEX(仕訳帳・設定!$AQ$6:$AQ$1000,MATCH($A116,仕訳帳・設定!$AP$6:$AP$1000,0),1))</f>
        <v/>
      </c>
      <c r="J116" s="100" t="str">
        <f>IF($A116&gt;$G$2,"",MATCH($A116,仕訳帳・設定!$AP$6:$AP$1000))</f>
        <v/>
      </c>
    </row>
    <row r="117" spans="1:10" x14ac:dyDescent="0.2">
      <c r="A117" s="49">
        <v>112</v>
      </c>
      <c r="B117" s="96" t="str">
        <f>IF($A117&gt;$G$2,"",INDEX(仕訳帳・設定!$AB$6:$AK$1000,$J117,1))</f>
        <v/>
      </c>
      <c r="C117" s="96" t="str">
        <f>IF(OR($D$2="",$A117&gt;$G$2),"",INDEX(仕訳帳・設定!$AB$6:$AK$1000,$J117,3)&amp;" "&amp;INDEX(仕訳帳・設定!$AB$6:$AK$1000,$J117,4))</f>
        <v/>
      </c>
      <c r="D117" s="163" t="str">
        <f>IF(OR($D$2="",$A117&gt;$G$2),"",IF($I117="借",INDEX(仕訳帳・設定!$AB$6:$AK$1000,$J117,9),INDEX(仕訳帳・設定!$AB$6:$AK$1000,$J117,6)))</f>
        <v/>
      </c>
      <c r="E117" s="85" t="str">
        <f>IF($A117&gt;$G$2,"",IF($I117="借",(INDEX(仕訳帳・設定!$AB$6:$AK$1000,$J117,7)),0))</f>
        <v/>
      </c>
      <c r="F117" s="85" t="str">
        <f>IF($A117&gt;$G$2,"",IF($I117="借",0,INDEX(仕訳帳・設定!$AB$6:$AK$1000,$J117,7)))</f>
        <v/>
      </c>
      <c r="G117" s="164" t="str">
        <f t="shared" si="1"/>
        <v/>
      </c>
      <c r="I117" s="101" t="str">
        <f>IF($A117&gt;$G$2,"",INDEX(仕訳帳・設定!$AQ$6:$AQ$1000,MATCH($A117,仕訳帳・設定!$AP$6:$AP$1000,0),1))</f>
        <v/>
      </c>
      <c r="J117" s="100" t="str">
        <f>IF($A117&gt;$G$2,"",MATCH($A117,仕訳帳・設定!$AP$6:$AP$1000))</f>
        <v/>
      </c>
    </row>
    <row r="118" spans="1:10" x14ac:dyDescent="0.2">
      <c r="A118" s="49">
        <v>113</v>
      </c>
      <c r="B118" s="96" t="str">
        <f>IF($A118&gt;$G$2,"",INDEX(仕訳帳・設定!$AB$6:$AK$1000,$J118,1))</f>
        <v/>
      </c>
      <c r="C118" s="96" t="str">
        <f>IF(OR($D$2="",$A118&gt;$G$2),"",INDEX(仕訳帳・設定!$AB$6:$AK$1000,$J118,3)&amp;" "&amp;INDEX(仕訳帳・設定!$AB$6:$AK$1000,$J118,4))</f>
        <v/>
      </c>
      <c r="D118" s="163" t="str">
        <f>IF(OR($D$2="",$A118&gt;$G$2),"",IF($I118="借",INDEX(仕訳帳・設定!$AB$6:$AK$1000,$J118,9),INDEX(仕訳帳・設定!$AB$6:$AK$1000,$J118,6)))</f>
        <v/>
      </c>
      <c r="E118" s="85" t="str">
        <f>IF($A118&gt;$G$2,"",IF($I118="借",(INDEX(仕訳帳・設定!$AB$6:$AK$1000,$J118,7)),0))</f>
        <v/>
      </c>
      <c r="F118" s="85" t="str">
        <f>IF($A118&gt;$G$2,"",IF($I118="借",0,INDEX(仕訳帳・設定!$AB$6:$AK$1000,$J118,7)))</f>
        <v/>
      </c>
      <c r="G118" s="164" t="str">
        <f t="shared" si="1"/>
        <v/>
      </c>
      <c r="I118" s="101" t="str">
        <f>IF($A118&gt;$G$2,"",INDEX(仕訳帳・設定!$AQ$6:$AQ$1000,MATCH($A118,仕訳帳・設定!$AP$6:$AP$1000,0),1))</f>
        <v/>
      </c>
      <c r="J118" s="100" t="str">
        <f>IF($A118&gt;$G$2,"",MATCH($A118,仕訳帳・設定!$AP$6:$AP$1000))</f>
        <v/>
      </c>
    </row>
    <row r="119" spans="1:10" x14ac:dyDescent="0.2">
      <c r="A119" s="49">
        <v>114</v>
      </c>
      <c r="B119" s="96" t="str">
        <f>IF($A119&gt;$G$2,"",INDEX(仕訳帳・設定!$AB$6:$AK$1000,$J119,1))</f>
        <v/>
      </c>
      <c r="C119" s="96" t="str">
        <f>IF(OR($D$2="",$A119&gt;$G$2),"",INDEX(仕訳帳・設定!$AB$6:$AK$1000,$J119,3)&amp;" "&amp;INDEX(仕訳帳・設定!$AB$6:$AK$1000,$J119,4))</f>
        <v/>
      </c>
      <c r="D119" s="163" t="str">
        <f>IF(OR($D$2="",$A119&gt;$G$2),"",IF($I119="借",INDEX(仕訳帳・設定!$AB$6:$AK$1000,$J119,9),INDEX(仕訳帳・設定!$AB$6:$AK$1000,$J119,6)))</f>
        <v/>
      </c>
      <c r="E119" s="85" t="str">
        <f>IF($A119&gt;$G$2,"",IF($I119="借",(INDEX(仕訳帳・設定!$AB$6:$AK$1000,$J119,7)),0))</f>
        <v/>
      </c>
      <c r="F119" s="85" t="str">
        <f>IF($A119&gt;$G$2,"",IF($I119="借",0,INDEX(仕訳帳・設定!$AB$6:$AK$1000,$J119,7)))</f>
        <v/>
      </c>
      <c r="G119" s="164" t="str">
        <f t="shared" si="1"/>
        <v/>
      </c>
      <c r="I119" s="101" t="str">
        <f>IF($A119&gt;$G$2,"",INDEX(仕訳帳・設定!$AQ$6:$AQ$1000,MATCH($A119,仕訳帳・設定!$AP$6:$AP$1000,0),1))</f>
        <v/>
      </c>
      <c r="J119" s="100" t="str">
        <f>IF($A119&gt;$G$2,"",MATCH($A119,仕訳帳・設定!$AP$6:$AP$1000))</f>
        <v/>
      </c>
    </row>
    <row r="120" spans="1:10" x14ac:dyDescent="0.2">
      <c r="A120" s="49">
        <v>115</v>
      </c>
      <c r="B120" s="96" t="str">
        <f>IF($A120&gt;$G$2,"",INDEX(仕訳帳・設定!$AB$6:$AK$1000,$J120,1))</f>
        <v/>
      </c>
      <c r="C120" s="96" t="str">
        <f>IF(OR($D$2="",$A120&gt;$G$2),"",INDEX(仕訳帳・設定!$AB$6:$AK$1000,$J120,3)&amp;" "&amp;INDEX(仕訳帳・設定!$AB$6:$AK$1000,$J120,4))</f>
        <v/>
      </c>
      <c r="D120" s="163" t="str">
        <f>IF(OR($D$2="",$A120&gt;$G$2),"",IF($I120="借",INDEX(仕訳帳・設定!$AB$6:$AK$1000,$J120,9),INDEX(仕訳帳・設定!$AB$6:$AK$1000,$J120,6)))</f>
        <v/>
      </c>
      <c r="E120" s="85" t="str">
        <f>IF($A120&gt;$G$2,"",IF($I120="借",(INDEX(仕訳帳・設定!$AB$6:$AK$1000,$J120,7)),0))</f>
        <v/>
      </c>
      <c r="F120" s="85" t="str">
        <f>IF($A120&gt;$G$2,"",IF($I120="借",0,INDEX(仕訳帳・設定!$AB$6:$AK$1000,$J120,7)))</f>
        <v/>
      </c>
      <c r="G120" s="164" t="str">
        <f t="shared" si="1"/>
        <v/>
      </c>
      <c r="I120" s="101" t="str">
        <f>IF($A120&gt;$G$2,"",INDEX(仕訳帳・設定!$AQ$6:$AQ$1000,MATCH($A120,仕訳帳・設定!$AP$6:$AP$1000,0),1))</f>
        <v/>
      </c>
      <c r="J120" s="100" t="str">
        <f>IF($A120&gt;$G$2,"",MATCH($A120,仕訳帳・設定!$AP$6:$AP$1000))</f>
        <v/>
      </c>
    </row>
    <row r="121" spans="1:10" x14ac:dyDescent="0.2">
      <c r="A121" s="49">
        <v>116</v>
      </c>
      <c r="B121" s="96" t="str">
        <f>IF($A121&gt;$G$2,"",INDEX(仕訳帳・設定!$AB$6:$AK$1000,$J121,1))</f>
        <v/>
      </c>
      <c r="C121" s="96" t="str">
        <f>IF(OR($D$2="",$A121&gt;$G$2),"",INDEX(仕訳帳・設定!$AB$6:$AK$1000,$J121,3)&amp;" "&amp;INDEX(仕訳帳・設定!$AB$6:$AK$1000,$J121,4))</f>
        <v/>
      </c>
      <c r="D121" s="163" t="str">
        <f>IF(OR($D$2="",$A121&gt;$G$2),"",IF($I121="借",INDEX(仕訳帳・設定!$AB$6:$AK$1000,$J121,9),INDEX(仕訳帳・設定!$AB$6:$AK$1000,$J121,6)))</f>
        <v/>
      </c>
      <c r="E121" s="85" t="str">
        <f>IF($A121&gt;$G$2,"",IF($I121="借",(INDEX(仕訳帳・設定!$AB$6:$AK$1000,$J121,7)),0))</f>
        <v/>
      </c>
      <c r="F121" s="85" t="str">
        <f>IF($A121&gt;$G$2,"",IF($I121="借",0,INDEX(仕訳帳・設定!$AB$6:$AK$1000,$J121,7)))</f>
        <v/>
      </c>
      <c r="G121" s="164" t="str">
        <f t="shared" si="1"/>
        <v/>
      </c>
      <c r="I121" s="101" t="str">
        <f>IF($A121&gt;$G$2,"",INDEX(仕訳帳・設定!$AQ$6:$AQ$1000,MATCH($A121,仕訳帳・設定!$AP$6:$AP$1000,0),1))</f>
        <v/>
      </c>
      <c r="J121" s="100" t="str">
        <f>IF($A121&gt;$G$2,"",MATCH($A121,仕訳帳・設定!$AP$6:$AP$1000))</f>
        <v/>
      </c>
    </row>
    <row r="122" spans="1:10" x14ac:dyDescent="0.2">
      <c r="A122" s="49">
        <v>117</v>
      </c>
      <c r="B122" s="96" t="str">
        <f>IF($A122&gt;$G$2,"",INDEX(仕訳帳・設定!$AB$6:$AK$1000,$J122,1))</f>
        <v/>
      </c>
      <c r="C122" s="96" t="str">
        <f>IF(OR($D$2="",$A122&gt;$G$2),"",INDEX(仕訳帳・設定!$AB$6:$AK$1000,$J122,3)&amp;" "&amp;INDEX(仕訳帳・設定!$AB$6:$AK$1000,$J122,4))</f>
        <v/>
      </c>
      <c r="D122" s="163" t="str">
        <f>IF(OR($D$2="",$A122&gt;$G$2),"",IF($I122="借",INDEX(仕訳帳・設定!$AB$6:$AK$1000,$J122,9),INDEX(仕訳帳・設定!$AB$6:$AK$1000,$J122,6)))</f>
        <v/>
      </c>
      <c r="E122" s="85" t="str">
        <f>IF($A122&gt;$G$2,"",IF($I122="借",(INDEX(仕訳帳・設定!$AB$6:$AK$1000,$J122,7)),0))</f>
        <v/>
      </c>
      <c r="F122" s="85" t="str">
        <f>IF($A122&gt;$G$2,"",IF($I122="借",0,INDEX(仕訳帳・設定!$AB$6:$AK$1000,$J122,7)))</f>
        <v/>
      </c>
      <c r="G122" s="164" t="str">
        <f t="shared" si="1"/>
        <v/>
      </c>
      <c r="I122" s="101" t="str">
        <f>IF($A122&gt;$G$2,"",INDEX(仕訳帳・設定!$AQ$6:$AQ$1000,MATCH($A122,仕訳帳・設定!$AP$6:$AP$1000,0),1))</f>
        <v/>
      </c>
      <c r="J122" s="100" t="str">
        <f>IF($A122&gt;$G$2,"",MATCH($A122,仕訳帳・設定!$AP$6:$AP$1000))</f>
        <v/>
      </c>
    </row>
    <row r="123" spans="1:10" x14ac:dyDescent="0.2">
      <c r="A123" s="49">
        <v>118</v>
      </c>
      <c r="B123" s="96" t="str">
        <f>IF($A123&gt;$G$2,"",INDEX(仕訳帳・設定!$AB$6:$AK$1000,$J123,1))</f>
        <v/>
      </c>
      <c r="C123" s="96" t="str">
        <f>IF(OR($D$2="",$A123&gt;$G$2),"",INDEX(仕訳帳・設定!$AB$6:$AK$1000,$J123,3)&amp;" "&amp;INDEX(仕訳帳・設定!$AB$6:$AK$1000,$J123,4))</f>
        <v/>
      </c>
      <c r="D123" s="163" t="str">
        <f>IF(OR($D$2="",$A123&gt;$G$2),"",IF($I123="借",INDEX(仕訳帳・設定!$AB$6:$AK$1000,$J123,9),INDEX(仕訳帳・設定!$AB$6:$AK$1000,$J123,6)))</f>
        <v/>
      </c>
      <c r="E123" s="85" t="str">
        <f>IF($A123&gt;$G$2,"",IF($I123="借",(INDEX(仕訳帳・設定!$AB$6:$AK$1000,$J123,7)),0))</f>
        <v/>
      </c>
      <c r="F123" s="85" t="str">
        <f>IF($A123&gt;$G$2,"",IF($I123="借",0,INDEX(仕訳帳・設定!$AB$6:$AK$1000,$J123,7)))</f>
        <v/>
      </c>
      <c r="G123" s="164" t="str">
        <f t="shared" si="1"/>
        <v/>
      </c>
      <c r="I123" s="101" t="str">
        <f>IF($A123&gt;$G$2,"",INDEX(仕訳帳・設定!$AQ$6:$AQ$1000,MATCH($A123,仕訳帳・設定!$AP$6:$AP$1000,0),1))</f>
        <v/>
      </c>
      <c r="J123" s="100" t="str">
        <f>IF($A123&gt;$G$2,"",MATCH($A123,仕訳帳・設定!$AP$6:$AP$1000))</f>
        <v/>
      </c>
    </row>
    <row r="124" spans="1:10" x14ac:dyDescent="0.2">
      <c r="A124" s="49">
        <v>119</v>
      </c>
      <c r="B124" s="96" t="str">
        <f>IF($A124&gt;$G$2,"",INDEX(仕訳帳・設定!$AB$6:$AK$1000,$J124,1))</f>
        <v/>
      </c>
      <c r="C124" s="96" t="str">
        <f>IF(OR($D$2="",$A124&gt;$G$2),"",INDEX(仕訳帳・設定!$AB$6:$AK$1000,$J124,3)&amp;" "&amp;INDEX(仕訳帳・設定!$AB$6:$AK$1000,$J124,4))</f>
        <v/>
      </c>
      <c r="D124" s="163" t="str">
        <f>IF(OR($D$2="",$A124&gt;$G$2),"",IF($I124="借",INDEX(仕訳帳・設定!$AB$6:$AK$1000,$J124,9),INDEX(仕訳帳・設定!$AB$6:$AK$1000,$J124,6)))</f>
        <v/>
      </c>
      <c r="E124" s="85" t="str">
        <f>IF($A124&gt;$G$2,"",IF($I124="借",(INDEX(仕訳帳・設定!$AB$6:$AK$1000,$J124,7)),0))</f>
        <v/>
      </c>
      <c r="F124" s="85" t="str">
        <f>IF($A124&gt;$G$2,"",IF($I124="借",0,INDEX(仕訳帳・設定!$AB$6:$AK$1000,$J124,7)))</f>
        <v/>
      </c>
      <c r="G124" s="164" t="str">
        <f t="shared" si="1"/>
        <v/>
      </c>
      <c r="I124" s="101" t="str">
        <f>IF($A124&gt;$G$2,"",INDEX(仕訳帳・設定!$AQ$6:$AQ$1000,MATCH($A124,仕訳帳・設定!$AP$6:$AP$1000,0),1))</f>
        <v/>
      </c>
      <c r="J124" s="100" t="str">
        <f>IF($A124&gt;$G$2,"",MATCH($A124,仕訳帳・設定!$AP$6:$AP$1000))</f>
        <v/>
      </c>
    </row>
    <row r="125" spans="1:10" x14ac:dyDescent="0.2">
      <c r="A125" s="49">
        <v>120</v>
      </c>
      <c r="B125" s="96" t="str">
        <f>IF($A125&gt;$G$2,"",INDEX(仕訳帳・設定!$AB$6:$AK$1000,$J125,1))</f>
        <v/>
      </c>
      <c r="C125" s="96" t="str">
        <f>IF(OR($D$2="",$A125&gt;$G$2),"",INDEX(仕訳帳・設定!$AB$6:$AK$1000,$J125,3)&amp;" "&amp;INDEX(仕訳帳・設定!$AB$6:$AK$1000,$J125,4))</f>
        <v/>
      </c>
      <c r="D125" s="163" t="str">
        <f>IF(OR($D$2="",$A125&gt;$G$2),"",IF($I125="借",INDEX(仕訳帳・設定!$AB$6:$AK$1000,$J125,9),INDEX(仕訳帳・設定!$AB$6:$AK$1000,$J125,6)))</f>
        <v/>
      </c>
      <c r="E125" s="85" t="str">
        <f>IF($A125&gt;$G$2,"",IF($I125="借",(INDEX(仕訳帳・設定!$AB$6:$AK$1000,$J125,7)),0))</f>
        <v/>
      </c>
      <c r="F125" s="85" t="str">
        <f>IF($A125&gt;$G$2,"",IF($I125="借",0,INDEX(仕訳帳・設定!$AB$6:$AK$1000,$J125,7)))</f>
        <v/>
      </c>
      <c r="G125" s="164" t="str">
        <f t="shared" si="1"/>
        <v/>
      </c>
      <c r="I125" s="101" t="str">
        <f>IF($A125&gt;$G$2,"",INDEX(仕訳帳・設定!$AQ$6:$AQ$1000,MATCH($A125,仕訳帳・設定!$AP$6:$AP$1000,0),1))</f>
        <v/>
      </c>
      <c r="J125" s="100" t="str">
        <f>IF($A125&gt;$G$2,"",MATCH($A125,仕訳帳・設定!$AP$6:$AP$1000))</f>
        <v/>
      </c>
    </row>
    <row r="126" spans="1:10" x14ac:dyDescent="0.2">
      <c r="A126" s="49">
        <v>121</v>
      </c>
      <c r="B126" s="96" t="str">
        <f>IF($A126&gt;$G$2,"",INDEX(仕訳帳・設定!$AB$6:$AK$1000,$J126,1))</f>
        <v/>
      </c>
      <c r="C126" s="96" t="str">
        <f>IF(OR($D$2="",$A126&gt;$G$2),"",INDEX(仕訳帳・設定!$AB$6:$AK$1000,$J126,3)&amp;" "&amp;INDEX(仕訳帳・設定!$AB$6:$AK$1000,$J126,4))</f>
        <v/>
      </c>
      <c r="D126" s="163" t="str">
        <f>IF(OR($D$2="",$A126&gt;$G$2),"",IF($I126="借",INDEX(仕訳帳・設定!$AB$6:$AK$1000,$J126,9),INDEX(仕訳帳・設定!$AB$6:$AK$1000,$J126,6)))</f>
        <v/>
      </c>
      <c r="E126" s="85" t="str">
        <f>IF($A126&gt;$G$2,"",IF($I126="借",(INDEX(仕訳帳・設定!$AB$6:$AK$1000,$J126,7)),0))</f>
        <v/>
      </c>
      <c r="F126" s="85" t="str">
        <f>IF($A126&gt;$G$2,"",IF($I126="借",0,INDEX(仕訳帳・設定!$AB$6:$AK$1000,$J126,7)))</f>
        <v/>
      </c>
      <c r="G126" s="164" t="str">
        <f t="shared" si="1"/>
        <v/>
      </c>
      <c r="I126" s="101" t="str">
        <f>IF($A126&gt;$G$2,"",INDEX(仕訳帳・設定!$AQ$6:$AQ$1000,MATCH($A126,仕訳帳・設定!$AP$6:$AP$1000,0),1))</f>
        <v/>
      </c>
      <c r="J126" s="100" t="str">
        <f>IF($A126&gt;$G$2,"",MATCH($A126,仕訳帳・設定!$AP$6:$AP$1000))</f>
        <v/>
      </c>
    </row>
    <row r="127" spans="1:10" x14ac:dyDescent="0.2">
      <c r="A127" s="49">
        <v>122</v>
      </c>
      <c r="B127" s="96" t="str">
        <f>IF($A127&gt;$G$2,"",INDEX(仕訳帳・設定!$AB$6:$AK$1000,$J127,1))</f>
        <v/>
      </c>
      <c r="C127" s="96" t="str">
        <f>IF(OR($D$2="",$A127&gt;$G$2),"",INDEX(仕訳帳・設定!$AB$6:$AK$1000,$J127,3)&amp;" "&amp;INDEX(仕訳帳・設定!$AB$6:$AK$1000,$J127,4))</f>
        <v/>
      </c>
      <c r="D127" s="163" t="str">
        <f>IF(OR($D$2="",$A127&gt;$G$2),"",IF($I127="借",INDEX(仕訳帳・設定!$AB$6:$AK$1000,$J127,9),INDEX(仕訳帳・設定!$AB$6:$AK$1000,$J127,6)))</f>
        <v/>
      </c>
      <c r="E127" s="85" t="str">
        <f>IF($A127&gt;$G$2,"",IF($I127="借",(INDEX(仕訳帳・設定!$AB$6:$AK$1000,$J127,7)),0))</f>
        <v/>
      </c>
      <c r="F127" s="85" t="str">
        <f>IF($A127&gt;$G$2,"",IF($I127="借",0,INDEX(仕訳帳・設定!$AB$6:$AK$1000,$J127,7)))</f>
        <v/>
      </c>
      <c r="G127" s="164" t="str">
        <f t="shared" si="1"/>
        <v/>
      </c>
      <c r="I127" s="101" t="str">
        <f>IF($A127&gt;$G$2,"",INDEX(仕訳帳・設定!$AQ$6:$AQ$1000,MATCH($A127,仕訳帳・設定!$AP$6:$AP$1000,0),1))</f>
        <v/>
      </c>
      <c r="J127" s="100" t="str">
        <f>IF($A127&gt;$G$2,"",MATCH($A127,仕訳帳・設定!$AP$6:$AP$1000))</f>
        <v/>
      </c>
    </row>
    <row r="128" spans="1:10" x14ac:dyDescent="0.2">
      <c r="A128" s="49">
        <v>123</v>
      </c>
      <c r="B128" s="96" t="str">
        <f>IF($A128&gt;$G$2,"",INDEX(仕訳帳・設定!$AB$6:$AK$1000,$J128,1))</f>
        <v/>
      </c>
      <c r="C128" s="96" t="str">
        <f>IF(OR($D$2="",$A128&gt;$G$2),"",INDEX(仕訳帳・設定!$AB$6:$AK$1000,$J128,3)&amp;" "&amp;INDEX(仕訳帳・設定!$AB$6:$AK$1000,$J128,4))</f>
        <v/>
      </c>
      <c r="D128" s="163" t="str">
        <f>IF(OR($D$2="",$A128&gt;$G$2),"",IF($I128="借",INDEX(仕訳帳・設定!$AB$6:$AK$1000,$J128,9),INDEX(仕訳帳・設定!$AB$6:$AK$1000,$J128,6)))</f>
        <v/>
      </c>
      <c r="E128" s="85" t="str">
        <f>IF($A128&gt;$G$2,"",IF($I128="借",(INDEX(仕訳帳・設定!$AB$6:$AK$1000,$J128,7)),0))</f>
        <v/>
      </c>
      <c r="F128" s="85" t="str">
        <f>IF($A128&gt;$G$2,"",IF($I128="借",0,INDEX(仕訳帳・設定!$AB$6:$AK$1000,$J128,7)))</f>
        <v/>
      </c>
      <c r="G128" s="164" t="str">
        <f t="shared" si="1"/>
        <v/>
      </c>
      <c r="I128" s="101" t="str">
        <f>IF($A128&gt;$G$2,"",INDEX(仕訳帳・設定!$AQ$6:$AQ$1000,MATCH($A128,仕訳帳・設定!$AP$6:$AP$1000,0),1))</f>
        <v/>
      </c>
      <c r="J128" s="100" t="str">
        <f>IF($A128&gt;$G$2,"",MATCH($A128,仕訳帳・設定!$AP$6:$AP$1000))</f>
        <v/>
      </c>
    </row>
    <row r="129" spans="1:10" x14ac:dyDescent="0.2">
      <c r="A129" s="49">
        <v>124</v>
      </c>
      <c r="B129" s="96" t="str">
        <f>IF($A129&gt;$G$2,"",INDEX(仕訳帳・設定!$AB$6:$AK$1000,$J129,1))</f>
        <v/>
      </c>
      <c r="C129" s="96" t="str">
        <f>IF(OR($D$2="",$A129&gt;$G$2),"",INDEX(仕訳帳・設定!$AB$6:$AK$1000,$J129,3)&amp;" "&amp;INDEX(仕訳帳・設定!$AB$6:$AK$1000,$J129,4))</f>
        <v/>
      </c>
      <c r="D129" s="163" t="str">
        <f>IF(OR($D$2="",$A129&gt;$G$2),"",IF($I129="借",INDEX(仕訳帳・設定!$AB$6:$AK$1000,$J129,9),INDEX(仕訳帳・設定!$AB$6:$AK$1000,$J129,6)))</f>
        <v/>
      </c>
      <c r="E129" s="85" t="str">
        <f>IF($A129&gt;$G$2,"",IF($I129="借",(INDEX(仕訳帳・設定!$AB$6:$AK$1000,$J129,7)),0))</f>
        <v/>
      </c>
      <c r="F129" s="85" t="str">
        <f>IF($A129&gt;$G$2,"",IF($I129="借",0,INDEX(仕訳帳・設定!$AB$6:$AK$1000,$J129,7)))</f>
        <v/>
      </c>
      <c r="G129" s="164" t="str">
        <f t="shared" si="1"/>
        <v/>
      </c>
      <c r="I129" s="101" t="str">
        <f>IF($A129&gt;$G$2,"",INDEX(仕訳帳・設定!$AQ$6:$AQ$1000,MATCH($A129,仕訳帳・設定!$AP$6:$AP$1000,0),1))</f>
        <v/>
      </c>
      <c r="J129" s="100" t="str">
        <f>IF($A129&gt;$G$2,"",MATCH($A129,仕訳帳・設定!$AP$6:$AP$1000))</f>
        <v/>
      </c>
    </row>
    <row r="130" spans="1:10" x14ac:dyDescent="0.2">
      <c r="A130" s="49">
        <v>125</v>
      </c>
      <c r="B130" s="96" t="str">
        <f>IF($A130&gt;$G$2,"",INDEX(仕訳帳・設定!$AB$6:$AK$1000,$J130,1))</f>
        <v/>
      </c>
      <c r="C130" s="96" t="str">
        <f>IF(OR($D$2="",$A130&gt;$G$2),"",INDEX(仕訳帳・設定!$AB$6:$AK$1000,$J130,3)&amp;" "&amp;INDEX(仕訳帳・設定!$AB$6:$AK$1000,$J130,4))</f>
        <v/>
      </c>
      <c r="D130" s="163" t="str">
        <f>IF(OR($D$2="",$A130&gt;$G$2),"",IF($I130="借",INDEX(仕訳帳・設定!$AB$6:$AK$1000,$J130,9),INDEX(仕訳帳・設定!$AB$6:$AK$1000,$J130,6)))</f>
        <v/>
      </c>
      <c r="E130" s="85" t="str">
        <f>IF($A130&gt;$G$2,"",IF($I130="借",(INDEX(仕訳帳・設定!$AB$6:$AK$1000,$J130,7)),0))</f>
        <v/>
      </c>
      <c r="F130" s="85" t="str">
        <f>IF($A130&gt;$G$2,"",IF($I130="借",0,INDEX(仕訳帳・設定!$AB$6:$AK$1000,$J130,7)))</f>
        <v/>
      </c>
      <c r="G130" s="164" t="str">
        <f t="shared" si="1"/>
        <v/>
      </c>
      <c r="I130" s="101" t="str">
        <f>IF($A130&gt;$G$2,"",INDEX(仕訳帳・設定!$AQ$6:$AQ$1000,MATCH($A130,仕訳帳・設定!$AP$6:$AP$1000,0),1))</f>
        <v/>
      </c>
      <c r="J130" s="100" t="str">
        <f>IF($A130&gt;$G$2,"",MATCH($A130,仕訳帳・設定!$AP$6:$AP$1000))</f>
        <v/>
      </c>
    </row>
    <row r="131" spans="1:10" x14ac:dyDescent="0.2">
      <c r="A131" s="49">
        <v>126</v>
      </c>
      <c r="B131" s="96" t="str">
        <f>IF($A131&gt;$G$2,"",INDEX(仕訳帳・設定!$AB$6:$AK$1000,$J131,1))</f>
        <v/>
      </c>
      <c r="C131" s="96" t="str">
        <f>IF(OR($D$2="",$A131&gt;$G$2),"",INDEX(仕訳帳・設定!$AB$6:$AK$1000,$J131,3)&amp;" "&amp;INDEX(仕訳帳・設定!$AB$6:$AK$1000,$J131,4))</f>
        <v/>
      </c>
      <c r="D131" s="163" t="str">
        <f>IF(OR($D$2="",$A131&gt;$G$2),"",IF($I131="借",INDEX(仕訳帳・設定!$AB$6:$AK$1000,$J131,9),INDEX(仕訳帳・設定!$AB$6:$AK$1000,$J131,6)))</f>
        <v/>
      </c>
      <c r="E131" s="85" t="str">
        <f>IF($A131&gt;$G$2,"",IF($I131="借",(INDEX(仕訳帳・設定!$AB$6:$AK$1000,$J131,7)),0))</f>
        <v/>
      </c>
      <c r="F131" s="85" t="str">
        <f>IF($A131&gt;$G$2,"",IF($I131="借",0,INDEX(仕訳帳・設定!$AB$6:$AK$1000,$J131,7)))</f>
        <v/>
      </c>
      <c r="G131" s="164" t="str">
        <f t="shared" si="1"/>
        <v/>
      </c>
      <c r="I131" s="101" t="str">
        <f>IF($A131&gt;$G$2,"",INDEX(仕訳帳・設定!$AQ$6:$AQ$1000,MATCH($A131,仕訳帳・設定!$AP$6:$AP$1000,0),1))</f>
        <v/>
      </c>
      <c r="J131" s="100" t="str">
        <f>IF($A131&gt;$G$2,"",MATCH($A131,仕訳帳・設定!$AP$6:$AP$1000))</f>
        <v/>
      </c>
    </row>
    <row r="132" spans="1:10" x14ac:dyDescent="0.2">
      <c r="A132" s="49">
        <v>127</v>
      </c>
      <c r="B132" s="96" t="str">
        <f>IF($A132&gt;$G$2,"",INDEX(仕訳帳・設定!$AB$6:$AK$1000,$J132,1))</f>
        <v/>
      </c>
      <c r="C132" s="96" t="str">
        <f>IF(OR($D$2="",$A132&gt;$G$2),"",INDEX(仕訳帳・設定!$AB$6:$AK$1000,$J132,3)&amp;" "&amp;INDEX(仕訳帳・設定!$AB$6:$AK$1000,$J132,4))</f>
        <v/>
      </c>
      <c r="D132" s="163" t="str">
        <f>IF(OR($D$2="",$A132&gt;$G$2),"",IF($I132="借",INDEX(仕訳帳・設定!$AB$6:$AK$1000,$J132,9),INDEX(仕訳帳・設定!$AB$6:$AK$1000,$J132,6)))</f>
        <v/>
      </c>
      <c r="E132" s="85" t="str">
        <f>IF($A132&gt;$G$2,"",IF($I132="借",(INDEX(仕訳帳・設定!$AB$6:$AK$1000,$J132,7)),0))</f>
        <v/>
      </c>
      <c r="F132" s="85" t="str">
        <f>IF($A132&gt;$G$2,"",IF($I132="借",0,INDEX(仕訳帳・設定!$AB$6:$AK$1000,$J132,7)))</f>
        <v/>
      </c>
      <c r="G132" s="164" t="str">
        <f t="shared" si="1"/>
        <v/>
      </c>
      <c r="I132" s="101" t="str">
        <f>IF($A132&gt;$G$2,"",INDEX(仕訳帳・設定!$AQ$6:$AQ$1000,MATCH($A132,仕訳帳・設定!$AP$6:$AP$1000,0),1))</f>
        <v/>
      </c>
      <c r="J132" s="100" t="str">
        <f>IF($A132&gt;$G$2,"",MATCH($A132,仕訳帳・設定!$AP$6:$AP$1000))</f>
        <v/>
      </c>
    </row>
    <row r="133" spans="1:10" x14ac:dyDescent="0.2">
      <c r="A133" s="49">
        <v>128</v>
      </c>
      <c r="B133" s="96" t="str">
        <f>IF($A133&gt;$G$2,"",INDEX(仕訳帳・設定!$AB$6:$AK$1000,$J133,1))</f>
        <v/>
      </c>
      <c r="C133" s="96" t="str">
        <f>IF(OR($D$2="",$A133&gt;$G$2),"",INDEX(仕訳帳・設定!$AB$6:$AK$1000,$J133,3)&amp;" "&amp;INDEX(仕訳帳・設定!$AB$6:$AK$1000,$J133,4))</f>
        <v/>
      </c>
      <c r="D133" s="163" t="str">
        <f>IF(OR($D$2="",$A133&gt;$G$2),"",IF($I133="借",INDEX(仕訳帳・設定!$AB$6:$AK$1000,$J133,9),INDEX(仕訳帳・設定!$AB$6:$AK$1000,$J133,6)))</f>
        <v/>
      </c>
      <c r="E133" s="85" t="str">
        <f>IF($A133&gt;$G$2,"",IF($I133="借",(INDEX(仕訳帳・設定!$AB$6:$AK$1000,$J133,7)),0))</f>
        <v/>
      </c>
      <c r="F133" s="85" t="str">
        <f>IF($A133&gt;$G$2,"",IF($I133="借",0,INDEX(仕訳帳・設定!$AB$6:$AK$1000,$J133,7)))</f>
        <v/>
      </c>
      <c r="G133" s="164" t="str">
        <f t="shared" si="1"/>
        <v/>
      </c>
      <c r="I133" s="101" t="str">
        <f>IF($A133&gt;$G$2,"",INDEX(仕訳帳・設定!$AQ$6:$AQ$1000,MATCH($A133,仕訳帳・設定!$AP$6:$AP$1000,0),1))</f>
        <v/>
      </c>
      <c r="J133" s="100" t="str">
        <f>IF($A133&gt;$G$2,"",MATCH($A133,仕訳帳・設定!$AP$6:$AP$1000))</f>
        <v/>
      </c>
    </row>
    <row r="134" spans="1:10" x14ac:dyDescent="0.2">
      <c r="A134" s="49">
        <v>129</v>
      </c>
      <c r="B134" s="96" t="str">
        <f>IF($A134&gt;$G$2,"",INDEX(仕訳帳・設定!$AB$6:$AK$1000,$J134,1))</f>
        <v/>
      </c>
      <c r="C134" s="96" t="str">
        <f>IF(OR($D$2="",$A134&gt;$G$2),"",INDEX(仕訳帳・設定!$AB$6:$AK$1000,$J134,3)&amp;" "&amp;INDEX(仕訳帳・設定!$AB$6:$AK$1000,$J134,4))</f>
        <v/>
      </c>
      <c r="D134" s="163" t="str">
        <f>IF(OR($D$2="",$A134&gt;$G$2),"",IF($I134="借",INDEX(仕訳帳・設定!$AB$6:$AK$1000,$J134,9),INDEX(仕訳帳・設定!$AB$6:$AK$1000,$J134,6)))</f>
        <v/>
      </c>
      <c r="E134" s="85" t="str">
        <f>IF($A134&gt;$G$2,"",IF($I134="借",(INDEX(仕訳帳・設定!$AB$6:$AK$1000,$J134,7)),0))</f>
        <v/>
      </c>
      <c r="F134" s="85" t="str">
        <f>IF($A134&gt;$G$2,"",IF($I134="借",0,INDEX(仕訳帳・設定!$AB$6:$AK$1000,$J134,7)))</f>
        <v/>
      </c>
      <c r="G134" s="164" t="str">
        <f t="shared" ref="G134:G197" si="2">IF($A134&gt;$G$2,"",IF($F$2="借方残",G133+E134-F134,G133+F134-E134))</f>
        <v/>
      </c>
      <c r="I134" s="101" t="str">
        <f>IF($A134&gt;$G$2,"",INDEX(仕訳帳・設定!$AQ$6:$AQ$1000,MATCH($A134,仕訳帳・設定!$AP$6:$AP$1000,0),1))</f>
        <v/>
      </c>
      <c r="J134" s="100" t="str">
        <f>IF($A134&gt;$G$2,"",MATCH($A134,仕訳帳・設定!$AP$6:$AP$1000))</f>
        <v/>
      </c>
    </row>
    <row r="135" spans="1:10" x14ac:dyDescent="0.2">
      <c r="A135" s="49">
        <v>130</v>
      </c>
      <c r="B135" s="96" t="str">
        <f>IF($A135&gt;$G$2,"",INDEX(仕訳帳・設定!$AB$6:$AK$1000,$J135,1))</f>
        <v/>
      </c>
      <c r="C135" s="96" t="str">
        <f>IF(OR($D$2="",$A135&gt;$G$2),"",INDEX(仕訳帳・設定!$AB$6:$AK$1000,$J135,3)&amp;" "&amp;INDEX(仕訳帳・設定!$AB$6:$AK$1000,$J135,4))</f>
        <v/>
      </c>
      <c r="D135" s="163" t="str">
        <f>IF(OR($D$2="",$A135&gt;$G$2),"",IF($I135="借",INDEX(仕訳帳・設定!$AB$6:$AK$1000,$J135,9),INDEX(仕訳帳・設定!$AB$6:$AK$1000,$J135,6)))</f>
        <v/>
      </c>
      <c r="E135" s="85" t="str">
        <f>IF($A135&gt;$G$2,"",IF($I135="借",(INDEX(仕訳帳・設定!$AB$6:$AK$1000,$J135,7)),0))</f>
        <v/>
      </c>
      <c r="F135" s="85" t="str">
        <f>IF($A135&gt;$G$2,"",IF($I135="借",0,INDEX(仕訳帳・設定!$AB$6:$AK$1000,$J135,7)))</f>
        <v/>
      </c>
      <c r="G135" s="164" t="str">
        <f t="shared" si="2"/>
        <v/>
      </c>
      <c r="I135" s="101" t="str">
        <f>IF($A135&gt;$G$2,"",INDEX(仕訳帳・設定!$AQ$6:$AQ$1000,MATCH($A135,仕訳帳・設定!$AP$6:$AP$1000,0),1))</f>
        <v/>
      </c>
      <c r="J135" s="100" t="str">
        <f>IF($A135&gt;$G$2,"",MATCH($A135,仕訳帳・設定!$AP$6:$AP$1000))</f>
        <v/>
      </c>
    </row>
    <row r="136" spans="1:10" x14ac:dyDescent="0.2">
      <c r="A136" s="49">
        <v>131</v>
      </c>
      <c r="B136" s="96" t="str">
        <f>IF($A136&gt;$G$2,"",INDEX(仕訳帳・設定!$AB$6:$AK$1000,$J136,1))</f>
        <v/>
      </c>
      <c r="C136" s="96" t="str">
        <f>IF(OR($D$2="",$A136&gt;$G$2),"",INDEX(仕訳帳・設定!$AB$6:$AK$1000,$J136,3)&amp;" "&amp;INDEX(仕訳帳・設定!$AB$6:$AK$1000,$J136,4))</f>
        <v/>
      </c>
      <c r="D136" s="163" t="str">
        <f>IF(OR($D$2="",$A136&gt;$G$2),"",IF($I136="借",INDEX(仕訳帳・設定!$AB$6:$AK$1000,$J136,9),INDEX(仕訳帳・設定!$AB$6:$AK$1000,$J136,6)))</f>
        <v/>
      </c>
      <c r="E136" s="85" t="str">
        <f>IF($A136&gt;$G$2,"",IF($I136="借",(INDEX(仕訳帳・設定!$AB$6:$AK$1000,$J136,7)),0))</f>
        <v/>
      </c>
      <c r="F136" s="85" t="str">
        <f>IF($A136&gt;$G$2,"",IF($I136="借",0,INDEX(仕訳帳・設定!$AB$6:$AK$1000,$J136,7)))</f>
        <v/>
      </c>
      <c r="G136" s="164" t="str">
        <f t="shared" si="2"/>
        <v/>
      </c>
      <c r="I136" s="101" t="str">
        <f>IF($A136&gt;$G$2,"",INDEX(仕訳帳・設定!$AQ$6:$AQ$1000,MATCH($A136,仕訳帳・設定!$AP$6:$AP$1000,0),1))</f>
        <v/>
      </c>
      <c r="J136" s="100" t="str">
        <f>IF($A136&gt;$G$2,"",MATCH($A136,仕訳帳・設定!$AP$6:$AP$1000))</f>
        <v/>
      </c>
    </row>
    <row r="137" spans="1:10" x14ac:dyDescent="0.2">
      <c r="A137" s="49">
        <v>132</v>
      </c>
      <c r="B137" s="96" t="str">
        <f>IF($A137&gt;$G$2,"",INDEX(仕訳帳・設定!$AB$6:$AK$1000,$J137,1))</f>
        <v/>
      </c>
      <c r="C137" s="96" t="str">
        <f>IF(OR($D$2="",$A137&gt;$G$2),"",INDEX(仕訳帳・設定!$AB$6:$AK$1000,$J137,3)&amp;" "&amp;INDEX(仕訳帳・設定!$AB$6:$AK$1000,$J137,4))</f>
        <v/>
      </c>
      <c r="D137" s="163" t="str">
        <f>IF(OR($D$2="",$A137&gt;$G$2),"",IF($I137="借",INDEX(仕訳帳・設定!$AB$6:$AK$1000,$J137,9),INDEX(仕訳帳・設定!$AB$6:$AK$1000,$J137,6)))</f>
        <v/>
      </c>
      <c r="E137" s="85" t="str">
        <f>IF($A137&gt;$G$2,"",IF($I137="借",(INDEX(仕訳帳・設定!$AB$6:$AK$1000,$J137,7)),0))</f>
        <v/>
      </c>
      <c r="F137" s="85" t="str">
        <f>IF($A137&gt;$G$2,"",IF($I137="借",0,INDEX(仕訳帳・設定!$AB$6:$AK$1000,$J137,7)))</f>
        <v/>
      </c>
      <c r="G137" s="164" t="str">
        <f t="shared" si="2"/>
        <v/>
      </c>
      <c r="I137" s="101" t="str">
        <f>IF($A137&gt;$G$2,"",INDEX(仕訳帳・設定!$AQ$6:$AQ$1000,MATCH($A137,仕訳帳・設定!$AP$6:$AP$1000,0),1))</f>
        <v/>
      </c>
      <c r="J137" s="100" t="str">
        <f>IF($A137&gt;$G$2,"",MATCH($A137,仕訳帳・設定!$AP$6:$AP$1000))</f>
        <v/>
      </c>
    </row>
    <row r="138" spans="1:10" x14ac:dyDescent="0.2">
      <c r="A138" s="49">
        <v>133</v>
      </c>
      <c r="B138" s="96" t="str">
        <f>IF($A138&gt;$G$2,"",INDEX(仕訳帳・設定!$AB$6:$AK$1000,$J138,1))</f>
        <v/>
      </c>
      <c r="C138" s="96" t="str">
        <f>IF(OR($D$2="",$A138&gt;$G$2),"",INDEX(仕訳帳・設定!$AB$6:$AK$1000,$J138,3)&amp;" "&amp;INDEX(仕訳帳・設定!$AB$6:$AK$1000,$J138,4))</f>
        <v/>
      </c>
      <c r="D138" s="163" t="str">
        <f>IF(OR($D$2="",$A138&gt;$G$2),"",IF($I138="借",INDEX(仕訳帳・設定!$AB$6:$AK$1000,$J138,9),INDEX(仕訳帳・設定!$AB$6:$AK$1000,$J138,6)))</f>
        <v/>
      </c>
      <c r="E138" s="85" t="str">
        <f>IF($A138&gt;$G$2,"",IF($I138="借",(INDEX(仕訳帳・設定!$AB$6:$AK$1000,$J138,7)),0))</f>
        <v/>
      </c>
      <c r="F138" s="85" t="str">
        <f>IF($A138&gt;$G$2,"",IF($I138="借",0,INDEX(仕訳帳・設定!$AB$6:$AK$1000,$J138,7)))</f>
        <v/>
      </c>
      <c r="G138" s="164" t="str">
        <f t="shared" si="2"/>
        <v/>
      </c>
      <c r="I138" s="101" t="str">
        <f>IF($A138&gt;$G$2,"",INDEX(仕訳帳・設定!$AQ$6:$AQ$1000,MATCH($A138,仕訳帳・設定!$AP$6:$AP$1000,0),1))</f>
        <v/>
      </c>
      <c r="J138" s="100" t="str">
        <f>IF($A138&gt;$G$2,"",MATCH($A138,仕訳帳・設定!$AP$6:$AP$1000))</f>
        <v/>
      </c>
    </row>
    <row r="139" spans="1:10" x14ac:dyDescent="0.2">
      <c r="A139" s="49">
        <v>134</v>
      </c>
      <c r="B139" s="96" t="str">
        <f>IF($A139&gt;$G$2,"",INDEX(仕訳帳・設定!$AB$6:$AK$1000,$J139,1))</f>
        <v/>
      </c>
      <c r="C139" s="96" t="str">
        <f>IF(OR($D$2="",$A139&gt;$G$2),"",INDEX(仕訳帳・設定!$AB$6:$AK$1000,$J139,3)&amp;" "&amp;INDEX(仕訳帳・設定!$AB$6:$AK$1000,$J139,4))</f>
        <v/>
      </c>
      <c r="D139" s="163" t="str">
        <f>IF(OR($D$2="",$A139&gt;$G$2),"",IF($I139="借",INDEX(仕訳帳・設定!$AB$6:$AK$1000,$J139,9),INDEX(仕訳帳・設定!$AB$6:$AK$1000,$J139,6)))</f>
        <v/>
      </c>
      <c r="E139" s="85" t="str">
        <f>IF($A139&gt;$G$2,"",IF($I139="借",(INDEX(仕訳帳・設定!$AB$6:$AK$1000,$J139,7)),0))</f>
        <v/>
      </c>
      <c r="F139" s="85" t="str">
        <f>IF($A139&gt;$G$2,"",IF($I139="借",0,INDEX(仕訳帳・設定!$AB$6:$AK$1000,$J139,7)))</f>
        <v/>
      </c>
      <c r="G139" s="164" t="str">
        <f t="shared" si="2"/>
        <v/>
      </c>
      <c r="I139" s="101" t="str">
        <f>IF($A139&gt;$G$2,"",INDEX(仕訳帳・設定!$AQ$6:$AQ$1000,MATCH($A139,仕訳帳・設定!$AP$6:$AP$1000,0),1))</f>
        <v/>
      </c>
      <c r="J139" s="100" t="str">
        <f>IF($A139&gt;$G$2,"",MATCH($A139,仕訳帳・設定!$AP$6:$AP$1000))</f>
        <v/>
      </c>
    </row>
    <row r="140" spans="1:10" x14ac:dyDescent="0.2">
      <c r="A140" s="49">
        <v>135</v>
      </c>
      <c r="B140" s="96" t="str">
        <f>IF($A140&gt;$G$2,"",INDEX(仕訳帳・設定!$AB$6:$AK$1000,$J140,1))</f>
        <v/>
      </c>
      <c r="C140" s="96" t="str">
        <f>IF(OR($D$2="",$A140&gt;$G$2),"",INDEX(仕訳帳・設定!$AB$6:$AK$1000,$J140,3)&amp;" "&amp;INDEX(仕訳帳・設定!$AB$6:$AK$1000,$J140,4))</f>
        <v/>
      </c>
      <c r="D140" s="163" t="str">
        <f>IF(OR($D$2="",$A140&gt;$G$2),"",IF($I140="借",INDEX(仕訳帳・設定!$AB$6:$AK$1000,$J140,9),INDEX(仕訳帳・設定!$AB$6:$AK$1000,$J140,6)))</f>
        <v/>
      </c>
      <c r="E140" s="85" t="str">
        <f>IF($A140&gt;$G$2,"",IF($I140="借",(INDEX(仕訳帳・設定!$AB$6:$AK$1000,$J140,7)),0))</f>
        <v/>
      </c>
      <c r="F140" s="85" t="str">
        <f>IF($A140&gt;$G$2,"",IF($I140="借",0,INDEX(仕訳帳・設定!$AB$6:$AK$1000,$J140,7)))</f>
        <v/>
      </c>
      <c r="G140" s="164" t="str">
        <f t="shared" si="2"/>
        <v/>
      </c>
      <c r="I140" s="101" t="str">
        <f>IF($A140&gt;$G$2,"",INDEX(仕訳帳・設定!$AQ$6:$AQ$1000,MATCH($A140,仕訳帳・設定!$AP$6:$AP$1000,0),1))</f>
        <v/>
      </c>
      <c r="J140" s="100" t="str">
        <f>IF($A140&gt;$G$2,"",MATCH($A140,仕訳帳・設定!$AP$6:$AP$1000))</f>
        <v/>
      </c>
    </row>
    <row r="141" spans="1:10" x14ac:dyDescent="0.2">
      <c r="A141" s="49">
        <v>136</v>
      </c>
      <c r="B141" s="96" t="str">
        <f>IF($A141&gt;$G$2,"",INDEX(仕訳帳・設定!$AB$6:$AK$1000,$J141,1))</f>
        <v/>
      </c>
      <c r="C141" s="96" t="str">
        <f>IF(OR($D$2="",$A141&gt;$G$2),"",INDEX(仕訳帳・設定!$AB$6:$AK$1000,$J141,3)&amp;" "&amp;INDEX(仕訳帳・設定!$AB$6:$AK$1000,$J141,4))</f>
        <v/>
      </c>
      <c r="D141" s="163" t="str">
        <f>IF(OR($D$2="",$A141&gt;$G$2),"",IF($I141="借",INDEX(仕訳帳・設定!$AB$6:$AK$1000,$J141,9),INDEX(仕訳帳・設定!$AB$6:$AK$1000,$J141,6)))</f>
        <v/>
      </c>
      <c r="E141" s="85" t="str">
        <f>IF($A141&gt;$G$2,"",IF($I141="借",(INDEX(仕訳帳・設定!$AB$6:$AK$1000,$J141,7)),0))</f>
        <v/>
      </c>
      <c r="F141" s="85" t="str">
        <f>IF($A141&gt;$G$2,"",IF($I141="借",0,INDEX(仕訳帳・設定!$AB$6:$AK$1000,$J141,7)))</f>
        <v/>
      </c>
      <c r="G141" s="164" t="str">
        <f t="shared" si="2"/>
        <v/>
      </c>
      <c r="I141" s="101" t="str">
        <f>IF($A141&gt;$G$2,"",INDEX(仕訳帳・設定!$AQ$6:$AQ$1000,MATCH($A141,仕訳帳・設定!$AP$6:$AP$1000,0),1))</f>
        <v/>
      </c>
      <c r="J141" s="100" t="str">
        <f>IF($A141&gt;$G$2,"",MATCH($A141,仕訳帳・設定!$AP$6:$AP$1000))</f>
        <v/>
      </c>
    </row>
    <row r="142" spans="1:10" x14ac:dyDescent="0.2">
      <c r="A142" s="49">
        <v>137</v>
      </c>
      <c r="B142" s="96" t="str">
        <f>IF($A142&gt;$G$2,"",INDEX(仕訳帳・設定!$AB$6:$AK$1000,$J142,1))</f>
        <v/>
      </c>
      <c r="C142" s="96" t="str">
        <f>IF(OR($D$2="",$A142&gt;$G$2),"",INDEX(仕訳帳・設定!$AB$6:$AK$1000,$J142,3)&amp;" "&amp;INDEX(仕訳帳・設定!$AB$6:$AK$1000,$J142,4))</f>
        <v/>
      </c>
      <c r="D142" s="163" t="str">
        <f>IF(OR($D$2="",$A142&gt;$G$2),"",IF($I142="借",INDEX(仕訳帳・設定!$AB$6:$AK$1000,$J142,9),INDEX(仕訳帳・設定!$AB$6:$AK$1000,$J142,6)))</f>
        <v/>
      </c>
      <c r="E142" s="85" t="str">
        <f>IF($A142&gt;$G$2,"",IF($I142="借",(INDEX(仕訳帳・設定!$AB$6:$AK$1000,$J142,7)),0))</f>
        <v/>
      </c>
      <c r="F142" s="85" t="str">
        <f>IF($A142&gt;$G$2,"",IF($I142="借",0,INDEX(仕訳帳・設定!$AB$6:$AK$1000,$J142,7)))</f>
        <v/>
      </c>
      <c r="G142" s="164" t="str">
        <f t="shared" si="2"/>
        <v/>
      </c>
      <c r="I142" s="101" t="str">
        <f>IF($A142&gt;$G$2,"",INDEX(仕訳帳・設定!$AQ$6:$AQ$1000,MATCH($A142,仕訳帳・設定!$AP$6:$AP$1000,0),1))</f>
        <v/>
      </c>
      <c r="J142" s="100" t="str">
        <f>IF($A142&gt;$G$2,"",MATCH($A142,仕訳帳・設定!$AP$6:$AP$1000))</f>
        <v/>
      </c>
    </row>
    <row r="143" spans="1:10" x14ac:dyDescent="0.2">
      <c r="A143" s="49">
        <v>138</v>
      </c>
      <c r="B143" s="96" t="str">
        <f>IF($A143&gt;$G$2,"",INDEX(仕訳帳・設定!$AB$6:$AK$1000,$J143,1))</f>
        <v/>
      </c>
      <c r="C143" s="96" t="str">
        <f>IF(OR($D$2="",$A143&gt;$G$2),"",INDEX(仕訳帳・設定!$AB$6:$AK$1000,$J143,3)&amp;" "&amp;INDEX(仕訳帳・設定!$AB$6:$AK$1000,$J143,4))</f>
        <v/>
      </c>
      <c r="D143" s="163" t="str">
        <f>IF(OR($D$2="",$A143&gt;$G$2),"",IF($I143="借",INDEX(仕訳帳・設定!$AB$6:$AK$1000,$J143,9),INDEX(仕訳帳・設定!$AB$6:$AK$1000,$J143,6)))</f>
        <v/>
      </c>
      <c r="E143" s="85" t="str">
        <f>IF($A143&gt;$G$2,"",IF($I143="借",(INDEX(仕訳帳・設定!$AB$6:$AK$1000,$J143,7)),0))</f>
        <v/>
      </c>
      <c r="F143" s="85" t="str">
        <f>IF($A143&gt;$G$2,"",IF($I143="借",0,INDEX(仕訳帳・設定!$AB$6:$AK$1000,$J143,7)))</f>
        <v/>
      </c>
      <c r="G143" s="164" t="str">
        <f t="shared" si="2"/>
        <v/>
      </c>
      <c r="I143" s="101" t="str">
        <f>IF($A143&gt;$G$2,"",INDEX(仕訳帳・設定!$AQ$6:$AQ$1000,MATCH($A143,仕訳帳・設定!$AP$6:$AP$1000,0),1))</f>
        <v/>
      </c>
      <c r="J143" s="100" t="str">
        <f>IF($A143&gt;$G$2,"",MATCH($A143,仕訳帳・設定!$AP$6:$AP$1000))</f>
        <v/>
      </c>
    </row>
    <row r="144" spans="1:10" x14ac:dyDescent="0.2">
      <c r="A144" s="49">
        <v>139</v>
      </c>
      <c r="B144" s="96" t="str">
        <f>IF($A144&gt;$G$2,"",INDEX(仕訳帳・設定!$AB$6:$AK$1000,$J144,1))</f>
        <v/>
      </c>
      <c r="C144" s="96" t="str">
        <f>IF(OR($D$2="",$A144&gt;$G$2),"",INDEX(仕訳帳・設定!$AB$6:$AK$1000,$J144,3)&amp;" "&amp;INDEX(仕訳帳・設定!$AB$6:$AK$1000,$J144,4))</f>
        <v/>
      </c>
      <c r="D144" s="163" t="str">
        <f>IF(OR($D$2="",$A144&gt;$G$2),"",IF($I144="借",INDEX(仕訳帳・設定!$AB$6:$AK$1000,$J144,9),INDEX(仕訳帳・設定!$AB$6:$AK$1000,$J144,6)))</f>
        <v/>
      </c>
      <c r="E144" s="85" t="str">
        <f>IF($A144&gt;$G$2,"",IF($I144="借",(INDEX(仕訳帳・設定!$AB$6:$AK$1000,$J144,7)),0))</f>
        <v/>
      </c>
      <c r="F144" s="85" t="str">
        <f>IF($A144&gt;$G$2,"",IF($I144="借",0,INDEX(仕訳帳・設定!$AB$6:$AK$1000,$J144,7)))</f>
        <v/>
      </c>
      <c r="G144" s="164" t="str">
        <f t="shared" si="2"/>
        <v/>
      </c>
      <c r="I144" s="101" t="str">
        <f>IF($A144&gt;$G$2,"",INDEX(仕訳帳・設定!$AQ$6:$AQ$1000,MATCH($A144,仕訳帳・設定!$AP$6:$AP$1000,0),1))</f>
        <v/>
      </c>
      <c r="J144" s="100" t="str">
        <f>IF($A144&gt;$G$2,"",MATCH($A144,仕訳帳・設定!$AP$6:$AP$1000))</f>
        <v/>
      </c>
    </row>
    <row r="145" spans="1:10" x14ac:dyDescent="0.2">
      <c r="A145" s="49">
        <v>140</v>
      </c>
      <c r="B145" s="96" t="str">
        <f>IF($A145&gt;$G$2,"",INDEX(仕訳帳・設定!$AB$6:$AK$1000,$J145,1))</f>
        <v/>
      </c>
      <c r="C145" s="96" t="str">
        <f>IF(OR($D$2="",$A145&gt;$G$2),"",INDEX(仕訳帳・設定!$AB$6:$AK$1000,$J145,3)&amp;" "&amp;INDEX(仕訳帳・設定!$AB$6:$AK$1000,$J145,4))</f>
        <v/>
      </c>
      <c r="D145" s="163" t="str">
        <f>IF(OR($D$2="",$A145&gt;$G$2),"",IF($I145="借",INDEX(仕訳帳・設定!$AB$6:$AK$1000,$J145,9),INDEX(仕訳帳・設定!$AB$6:$AK$1000,$J145,6)))</f>
        <v/>
      </c>
      <c r="E145" s="85" t="str">
        <f>IF($A145&gt;$G$2,"",IF($I145="借",(INDEX(仕訳帳・設定!$AB$6:$AK$1000,$J145,7)),0))</f>
        <v/>
      </c>
      <c r="F145" s="85" t="str">
        <f>IF($A145&gt;$G$2,"",IF($I145="借",0,INDEX(仕訳帳・設定!$AB$6:$AK$1000,$J145,7)))</f>
        <v/>
      </c>
      <c r="G145" s="164" t="str">
        <f t="shared" si="2"/>
        <v/>
      </c>
      <c r="I145" s="101" t="str">
        <f>IF($A145&gt;$G$2,"",INDEX(仕訳帳・設定!$AQ$6:$AQ$1000,MATCH($A145,仕訳帳・設定!$AP$6:$AP$1000,0),1))</f>
        <v/>
      </c>
      <c r="J145" s="100" t="str">
        <f>IF($A145&gt;$G$2,"",MATCH($A145,仕訳帳・設定!$AP$6:$AP$1000))</f>
        <v/>
      </c>
    </row>
    <row r="146" spans="1:10" x14ac:dyDescent="0.2">
      <c r="A146" s="49">
        <v>141</v>
      </c>
      <c r="B146" s="96" t="str">
        <f>IF($A146&gt;$G$2,"",INDEX(仕訳帳・設定!$AB$6:$AK$1000,$J146,1))</f>
        <v/>
      </c>
      <c r="C146" s="96" t="str">
        <f>IF(OR($D$2="",$A146&gt;$G$2),"",INDEX(仕訳帳・設定!$AB$6:$AK$1000,$J146,3)&amp;" "&amp;INDEX(仕訳帳・設定!$AB$6:$AK$1000,$J146,4))</f>
        <v/>
      </c>
      <c r="D146" s="163" t="str">
        <f>IF(OR($D$2="",$A146&gt;$G$2),"",IF($I146="借",INDEX(仕訳帳・設定!$AB$6:$AK$1000,$J146,9),INDEX(仕訳帳・設定!$AB$6:$AK$1000,$J146,6)))</f>
        <v/>
      </c>
      <c r="E146" s="85" t="str">
        <f>IF($A146&gt;$G$2,"",IF($I146="借",(INDEX(仕訳帳・設定!$AB$6:$AK$1000,$J146,7)),0))</f>
        <v/>
      </c>
      <c r="F146" s="85" t="str">
        <f>IF($A146&gt;$G$2,"",IF($I146="借",0,INDEX(仕訳帳・設定!$AB$6:$AK$1000,$J146,7)))</f>
        <v/>
      </c>
      <c r="G146" s="164" t="str">
        <f t="shared" si="2"/>
        <v/>
      </c>
      <c r="I146" s="101" t="str">
        <f>IF($A146&gt;$G$2,"",INDEX(仕訳帳・設定!$AQ$6:$AQ$1000,MATCH($A146,仕訳帳・設定!$AP$6:$AP$1000,0),1))</f>
        <v/>
      </c>
      <c r="J146" s="100" t="str">
        <f>IF($A146&gt;$G$2,"",MATCH($A146,仕訳帳・設定!$AP$6:$AP$1000))</f>
        <v/>
      </c>
    </row>
    <row r="147" spans="1:10" x14ac:dyDescent="0.2">
      <c r="A147" s="49">
        <v>142</v>
      </c>
      <c r="B147" s="96" t="str">
        <f>IF($A147&gt;$G$2,"",INDEX(仕訳帳・設定!$AB$6:$AK$1000,$J147,1))</f>
        <v/>
      </c>
      <c r="C147" s="96" t="str">
        <f>IF(OR($D$2="",$A147&gt;$G$2),"",INDEX(仕訳帳・設定!$AB$6:$AK$1000,$J147,3)&amp;" "&amp;INDEX(仕訳帳・設定!$AB$6:$AK$1000,$J147,4))</f>
        <v/>
      </c>
      <c r="D147" s="163" t="str">
        <f>IF(OR($D$2="",$A147&gt;$G$2),"",IF($I147="借",INDEX(仕訳帳・設定!$AB$6:$AK$1000,$J147,9),INDEX(仕訳帳・設定!$AB$6:$AK$1000,$J147,6)))</f>
        <v/>
      </c>
      <c r="E147" s="85" t="str">
        <f>IF($A147&gt;$G$2,"",IF($I147="借",(INDEX(仕訳帳・設定!$AB$6:$AK$1000,$J147,7)),0))</f>
        <v/>
      </c>
      <c r="F147" s="85" t="str">
        <f>IF($A147&gt;$G$2,"",IF($I147="借",0,INDEX(仕訳帳・設定!$AB$6:$AK$1000,$J147,7)))</f>
        <v/>
      </c>
      <c r="G147" s="164" t="str">
        <f t="shared" si="2"/>
        <v/>
      </c>
      <c r="I147" s="101" t="str">
        <f>IF($A147&gt;$G$2,"",INDEX(仕訳帳・設定!$AQ$6:$AQ$1000,MATCH($A147,仕訳帳・設定!$AP$6:$AP$1000,0),1))</f>
        <v/>
      </c>
      <c r="J147" s="100" t="str">
        <f>IF($A147&gt;$G$2,"",MATCH($A147,仕訳帳・設定!$AP$6:$AP$1000))</f>
        <v/>
      </c>
    </row>
    <row r="148" spans="1:10" x14ac:dyDescent="0.2">
      <c r="A148" s="49">
        <v>143</v>
      </c>
      <c r="B148" s="96" t="str">
        <f>IF($A148&gt;$G$2,"",INDEX(仕訳帳・設定!$AB$6:$AK$1000,$J148,1))</f>
        <v/>
      </c>
      <c r="C148" s="96" t="str">
        <f>IF(OR($D$2="",$A148&gt;$G$2),"",INDEX(仕訳帳・設定!$AB$6:$AK$1000,$J148,3)&amp;" "&amp;INDEX(仕訳帳・設定!$AB$6:$AK$1000,$J148,4))</f>
        <v/>
      </c>
      <c r="D148" s="163" t="str">
        <f>IF(OR($D$2="",$A148&gt;$G$2),"",IF($I148="借",INDEX(仕訳帳・設定!$AB$6:$AK$1000,$J148,9),INDEX(仕訳帳・設定!$AB$6:$AK$1000,$J148,6)))</f>
        <v/>
      </c>
      <c r="E148" s="85" t="str">
        <f>IF($A148&gt;$G$2,"",IF($I148="借",(INDEX(仕訳帳・設定!$AB$6:$AK$1000,$J148,7)),0))</f>
        <v/>
      </c>
      <c r="F148" s="85" t="str">
        <f>IF($A148&gt;$G$2,"",IF($I148="借",0,INDEX(仕訳帳・設定!$AB$6:$AK$1000,$J148,7)))</f>
        <v/>
      </c>
      <c r="G148" s="164" t="str">
        <f t="shared" si="2"/>
        <v/>
      </c>
      <c r="I148" s="101" t="str">
        <f>IF($A148&gt;$G$2,"",INDEX(仕訳帳・設定!$AQ$6:$AQ$1000,MATCH($A148,仕訳帳・設定!$AP$6:$AP$1000,0),1))</f>
        <v/>
      </c>
      <c r="J148" s="100" t="str">
        <f>IF($A148&gt;$G$2,"",MATCH($A148,仕訳帳・設定!$AP$6:$AP$1000))</f>
        <v/>
      </c>
    </row>
    <row r="149" spans="1:10" x14ac:dyDescent="0.2">
      <c r="A149" s="49">
        <v>144</v>
      </c>
      <c r="B149" s="96" t="str">
        <f>IF($A149&gt;$G$2,"",INDEX(仕訳帳・設定!$AB$6:$AK$1000,$J149,1))</f>
        <v/>
      </c>
      <c r="C149" s="96" t="str">
        <f>IF(OR($D$2="",$A149&gt;$G$2),"",INDEX(仕訳帳・設定!$AB$6:$AK$1000,$J149,3)&amp;" "&amp;INDEX(仕訳帳・設定!$AB$6:$AK$1000,$J149,4))</f>
        <v/>
      </c>
      <c r="D149" s="163" t="str">
        <f>IF(OR($D$2="",$A149&gt;$G$2),"",IF($I149="借",INDEX(仕訳帳・設定!$AB$6:$AK$1000,$J149,9),INDEX(仕訳帳・設定!$AB$6:$AK$1000,$J149,6)))</f>
        <v/>
      </c>
      <c r="E149" s="85" t="str">
        <f>IF($A149&gt;$G$2,"",IF($I149="借",(INDEX(仕訳帳・設定!$AB$6:$AK$1000,$J149,7)),0))</f>
        <v/>
      </c>
      <c r="F149" s="85" t="str">
        <f>IF($A149&gt;$G$2,"",IF($I149="借",0,INDEX(仕訳帳・設定!$AB$6:$AK$1000,$J149,7)))</f>
        <v/>
      </c>
      <c r="G149" s="164" t="str">
        <f t="shared" si="2"/>
        <v/>
      </c>
      <c r="I149" s="101" t="str">
        <f>IF($A149&gt;$G$2,"",INDEX(仕訳帳・設定!$AQ$6:$AQ$1000,MATCH($A149,仕訳帳・設定!$AP$6:$AP$1000,0),1))</f>
        <v/>
      </c>
      <c r="J149" s="100" t="str">
        <f>IF($A149&gt;$G$2,"",MATCH($A149,仕訳帳・設定!$AP$6:$AP$1000))</f>
        <v/>
      </c>
    </row>
    <row r="150" spans="1:10" x14ac:dyDescent="0.2">
      <c r="A150" s="49">
        <v>145</v>
      </c>
      <c r="B150" s="96" t="str">
        <f>IF($A150&gt;$G$2,"",INDEX(仕訳帳・設定!$AB$6:$AK$1000,$J150,1))</f>
        <v/>
      </c>
      <c r="C150" s="96" t="str">
        <f>IF(OR($D$2="",$A150&gt;$G$2),"",INDEX(仕訳帳・設定!$AB$6:$AK$1000,$J150,3)&amp;" "&amp;INDEX(仕訳帳・設定!$AB$6:$AK$1000,$J150,4))</f>
        <v/>
      </c>
      <c r="D150" s="163" t="str">
        <f>IF(OR($D$2="",$A150&gt;$G$2),"",IF($I150="借",INDEX(仕訳帳・設定!$AB$6:$AK$1000,$J150,9),INDEX(仕訳帳・設定!$AB$6:$AK$1000,$J150,6)))</f>
        <v/>
      </c>
      <c r="E150" s="85" t="str">
        <f>IF($A150&gt;$G$2,"",IF($I150="借",(INDEX(仕訳帳・設定!$AB$6:$AK$1000,$J150,7)),0))</f>
        <v/>
      </c>
      <c r="F150" s="85" t="str">
        <f>IF($A150&gt;$G$2,"",IF($I150="借",0,INDEX(仕訳帳・設定!$AB$6:$AK$1000,$J150,7)))</f>
        <v/>
      </c>
      <c r="G150" s="164" t="str">
        <f t="shared" si="2"/>
        <v/>
      </c>
      <c r="I150" s="101" t="str">
        <f>IF($A150&gt;$G$2,"",INDEX(仕訳帳・設定!$AQ$6:$AQ$1000,MATCH($A150,仕訳帳・設定!$AP$6:$AP$1000,0),1))</f>
        <v/>
      </c>
      <c r="J150" s="100" t="str">
        <f>IF($A150&gt;$G$2,"",MATCH($A150,仕訳帳・設定!$AP$6:$AP$1000))</f>
        <v/>
      </c>
    </row>
    <row r="151" spans="1:10" x14ac:dyDescent="0.2">
      <c r="A151" s="49">
        <v>146</v>
      </c>
      <c r="B151" s="96" t="str">
        <f>IF($A151&gt;$G$2,"",INDEX(仕訳帳・設定!$AB$6:$AK$1000,$J151,1))</f>
        <v/>
      </c>
      <c r="C151" s="96" t="str">
        <f>IF(OR($D$2="",$A151&gt;$G$2),"",INDEX(仕訳帳・設定!$AB$6:$AK$1000,$J151,3)&amp;" "&amp;INDEX(仕訳帳・設定!$AB$6:$AK$1000,$J151,4))</f>
        <v/>
      </c>
      <c r="D151" s="163" t="str">
        <f>IF(OR($D$2="",$A151&gt;$G$2),"",IF($I151="借",INDEX(仕訳帳・設定!$AB$6:$AK$1000,$J151,9),INDEX(仕訳帳・設定!$AB$6:$AK$1000,$J151,6)))</f>
        <v/>
      </c>
      <c r="E151" s="85" t="str">
        <f>IF($A151&gt;$G$2,"",IF($I151="借",(INDEX(仕訳帳・設定!$AB$6:$AK$1000,$J151,7)),0))</f>
        <v/>
      </c>
      <c r="F151" s="85" t="str">
        <f>IF($A151&gt;$G$2,"",IF($I151="借",0,INDEX(仕訳帳・設定!$AB$6:$AK$1000,$J151,7)))</f>
        <v/>
      </c>
      <c r="G151" s="164" t="str">
        <f t="shared" si="2"/>
        <v/>
      </c>
      <c r="I151" s="101" t="str">
        <f>IF($A151&gt;$G$2,"",INDEX(仕訳帳・設定!$AQ$6:$AQ$1000,MATCH($A151,仕訳帳・設定!$AP$6:$AP$1000,0),1))</f>
        <v/>
      </c>
      <c r="J151" s="100" t="str">
        <f>IF($A151&gt;$G$2,"",MATCH($A151,仕訳帳・設定!$AP$6:$AP$1000))</f>
        <v/>
      </c>
    </row>
    <row r="152" spans="1:10" x14ac:dyDescent="0.2">
      <c r="A152" s="49">
        <v>147</v>
      </c>
      <c r="B152" s="96" t="str">
        <f>IF($A152&gt;$G$2,"",INDEX(仕訳帳・設定!$AB$6:$AK$1000,$J152,1))</f>
        <v/>
      </c>
      <c r="C152" s="96" t="str">
        <f>IF(OR($D$2="",$A152&gt;$G$2),"",INDEX(仕訳帳・設定!$AB$6:$AK$1000,$J152,3)&amp;" "&amp;INDEX(仕訳帳・設定!$AB$6:$AK$1000,$J152,4))</f>
        <v/>
      </c>
      <c r="D152" s="163" t="str">
        <f>IF(OR($D$2="",$A152&gt;$G$2),"",IF($I152="借",INDEX(仕訳帳・設定!$AB$6:$AK$1000,$J152,9),INDEX(仕訳帳・設定!$AB$6:$AK$1000,$J152,6)))</f>
        <v/>
      </c>
      <c r="E152" s="85" t="str">
        <f>IF($A152&gt;$G$2,"",IF($I152="借",(INDEX(仕訳帳・設定!$AB$6:$AK$1000,$J152,7)),0))</f>
        <v/>
      </c>
      <c r="F152" s="85" t="str">
        <f>IF($A152&gt;$G$2,"",IF($I152="借",0,INDEX(仕訳帳・設定!$AB$6:$AK$1000,$J152,7)))</f>
        <v/>
      </c>
      <c r="G152" s="164" t="str">
        <f t="shared" si="2"/>
        <v/>
      </c>
      <c r="I152" s="101" t="str">
        <f>IF($A152&gt;$G$2,"",INDEX(仕訳帳・設定!$AQ$6:$AQ$1000,MATCH($A152,仕訳帳・設定!$AP$6:$AP$1000,0),1))</f>
        <v/>
      </c>
      <c r="J152" s="100" t="str">
        <f>IF($A152&gt;$G$2,"",MATCH($A152,仕訳帳・設定!$AP$6:$AP$1000))</f>
        <v/>
      </c>
    </row>
    <row r="153" spans="1:10" x14ac:dyDescent="0.2">
      <c r="A153" s="49">
        <v>148</v>
      </c>
      <c r="B153" s="96" t="str">
        <f>IF($A153&gt;$G$2,"",INDEX(仕訳帳・設定!$AB$6:$AK$1000,$J153,1))</f>
        <v/>
      </c>
      <c r="C153" s="96" t="str">
        <f>IF(OR($D$2="",$A153&gt;$G$2),"",INDEX(仕訳帳・設定!$AB$6:$AK$1000,$J153,3)&amp;" "&amp;INDEX(仕訳帳・設定!$AB$6:$AK$1000,$J153,4))</f>
        <v/>
      </c>
      <c r="D153" s="163" t="str">
        <f>IF(OR($D$2="",$A153&gt;$G$2),"",IF($I153="借",INDEX(仕訳帳・設定!$AB$6:$AK$1000,$J153,9),INDEX(仕訳帳・設定!$AB$6:$AK$1000,$J153,6)))</f>
        <v/>
      </c>
      <c r="E153" s="85" t="str">
        <f>IF($A153&gt;$G$2,"",IF($I153="借",(INDEX(仕訳帳・設定!$AB$6:$AK$1000,$J153,7)),0))</f>
        <v/>
      </c>
      <c r="F153" s="85" t="str">
        <f>IF($A153&gt;$G$2,"",IF($I153="借",0,INDEX(仕訳帳・設定!$AB$6:$AK$1000,$J153,7)))</f>
        <v/>
      </c>
      <c r="G153" s="164" t="str">
        <f t="shared" si="2"/>
        <v/>
      </c>
      <c r="I153" s="101" t="str">
        <f>IF($A153&gt;$G$2,"",INDEX(仕訳帳・設定!$AQ$6:$AQ$1000,MATCH($A153,仕訳帳・設定!$AP$6:$AP$1000,0),1))</f>
        <v/>
      </c>
      <c r="J153" s="100" t="str">
        <f>IF($A153&gt;$G$2,"",MATCH($A153,仕訳帳・設定!$AP$6:$AP$1000))</f>
        <v/>
      </c>
    </row>
    <row r="154" spans="1:10" x14ac:dyDescent="0.2">
      <c r="A154" s="49">
        <v>149</v>
      </c>
      <c r="B154" s="96" t="str">
        <f>IF($A154&gt;$G$2,"",INDEX(仕訳帳・設定!$AB$6:$AK$1000,$J154,1))</f>
        <v/>
      </c>
      <c r="C154" s="96" t="str">
        <f>IF(OR($D$2="",$A154&gt;$G$2),"",INDEX(仕訳帳・設定!$AB$6:$AK$1000,$J154,3)&amp;" "&amp;INDEX(仕訳帳・設定!$AB$6:$AK$1000,$J154,4))</f>
        <v/>
      </c>
      <c r="D154" s="163" t="str">
        <f>IF(OR($D$2="",$A154&gt;$G$2),"",IF($I154="借",INDEX(仕訳帳・設定!$AB$6:$AK$1000,$J154,9),INDEX(仕訳帳・設定!$AB$6:$AK$1000,$J154,6)))</f>
        <v/>
      </c>
      <c r="E154" s="85" t="str">
        <f>IF($A154&gt;$G$2,"",IF($I154="借",(INDEX(仕訳帳・設定!$AB$6:$AK$1000,$J154,7)),0))</f>
        <v/>
      </c>
      <c r="F154" s="85" t="str">
        <f>IF($A154&gt;$G$2,"",IF($I154="借",0,INDEX(仕訳帳・設定!$AB$6:$AK$1000,$J154,7)))</f>
        <v/>
      </c>
      <c r="G154" s="164" t="str">
        <f t="shared" si="2"/>
        <v/>
      </c>
      <c r="I154" s="101" t="str">
        <f>IF($A154&gt;$G$2,"",INDEX(仕訳帳・設定!$AQ$6:$AQ$1000,MATCH($A154,仕訳帳・設定!$AP$6:$AP$1000,0),1))</f>
        <v/>
      </c>
      <c r="J154" s="100" t="str">
        <f>IF($A154&gt;$G$2,"",MATCH($A154,仕訳帳・設定!$AP$6:$AP$1000))</f>
        <v/>
      </c>
    </row>
    <row r="155" spans="1:10" x14ac:dyDescent="0.2">
      <c r="A155" s="49">
        <v>150</v>
      </c>
      <c r="B155" s="96" t="str">
        <f>IF($A155&gt;$G$2,"",INDEX(仕訳帳・設定!$AB$6:$AK$1000,$J155,1))</f>
        <v/>
      </c>
      <c r="C155" s="96" t="str">
        <f>IF(OR($D$2="",$A155&gt;$G$2),"",INDEX(仕訳帳・設定!$AB$6:$AK$1000,$J155,3)&amp;" "&amp;INDEX(仕訳帳・設定!$AB$6:$AK$1000,$J155,4))</f>
        <v/>
      </c>
      <c r="D155" s="163" t="str">
        <f>IF(OR($D$2="",$A155&gt;$G$2),"",IF($I155="借",INDEX(仕訳帳・設定!$AB$6:$AK$1000,$J155,9),INDEX(仕訳帳・設定!$AB$6:$AK$1000,$J155,6)))</f>
        <v/>
      </c>
      <c r="E155" s="85" t="str">
        <f>IF($A155&gt;$G$2,"",IF($I155="借",(INDEX(仕訳帳・設定!$AB$6:$AK$1000,$J155,7)),0))</f>
        <v/>
      </c>
      <c r="F155" s="85" t="str">
        <f>IF($A155&gt;$G$2,"",IF($I155="借",0,INDEX(仕訳帳・設定!$AB$6:$AK$1000,$J155,7)))</f>
        <v/>
      </c>
      <c r="G155" s="164" t="str">
        <f t="shared" si="2"/>
        <v/>
      </c>
      <c r="I155" s="101" t="str">
        <f>IF($A155&gt;$G$2,"",INDEX(仕訳帳・設定!$AQ$6:$AQ$1000,MATCH($A155,仕訳帳・設定!$AP$6:$AP$1000,0),1))</f>
        <v/>
      </c>
      <c r="J155" s="100" t="str">
        <f>IF($A155&gt;$G$2,"",MATCH($A155,仕訳帳・設定!$AP$6:$AP$1000))</f>
        <v/>
      </c>
    </row>
    <row r="156" spans="1:10" x14ac:dyDescent="0.2">
      <c r="A156" s="49">
        <v>151</v>
      </c>
      <c r="B156" s="96" t="str">
        <f>IF($A156&gt;$G$2,"",INDEX(仕訳帳・設定!$AB$6:$AK$1000,$J156,1))</f>
        <v/>
      </c>
      <c r="C156" s="96" t="str">
        <f>IF(OR($D$2="",$A156&gt;$G$2),"",INDEX(仕訳帳・設定!$AB$6:$AK$1000,$J156,3)&amp;" "&amp;INDEX(仕訳帳・設定!$AB$6:$AK$1000,$J156,4))</f>
        <v/>
      </c>
      <c r="D156" s="163" t="str">
        <f>IF(OR($D$2="",$A156&gt;$G$2),"",IF($I156="借",INDEX(仕訳帳・設定!$AB$6:$AK$1000,$J156,9),INDEX(仕訳帳・設定!$AB$6:$AK$1000,$J156,6)))</f>
        <v/>
      </c>
      <c r="E156" s="85" t="str">
        <f>IF($A156&gt;$G$2,"",IF($I156="借",(INDEX(仕訳帳・設定!$AB$6:$AK$1000,$J156,7)),0))</f>
        <v/>
      </c>
      <c r="F156" s="85" t="str">
        <f>IF($A156&gt;$G$2,"",IF($I156="借",0,INDEX(仕訳帳・設定!$AB$6:$AK$1000,$J156,7)))</f>
        <v/>
      </c>
      <c r="G156" s="164" t="str">
        <f t="shared" si="2"/>
        <v/>
      </c>
      <c r="I156" s="101" t="str">
        <f>IF($A156&gt;$G$2,"",INDEX(仕訳帳・設定!$AQ$6:$AQ$1000,MATCH($A156,仕訳帳・設定!$AP$6:$AP$1000,0),1))</f>
        <v/>
      </c>
      <c r="J156" s="100" t="str">
        <f>IF($A156&gt;$G$2,"",MATCH($A156,仕訳帳・設定!$AP$6:$AP$1000))</f>
        <v/>
      </c>
    </row>
    <row r="157" spans="1:10" x14ac:dyDescent="0.2">
      <c r="A157" s="49">
        <v>152</v>
      </c>
      <c r="B157" s="96" t="str">
        <f>IF($A157&gt;$G$2,"",INDEX(仕訳帳・設定!$AB$6:$AK$1000,$J157,1))</f>
        <v/>
      </c>
      <c r="C157" s="96" t="str">
        <f>IF(OR($D$2="",$A157&gt;$G$2),"",INDEX(仕訳帳・設定!$AB$6:$AK$1000,$J157,3)&amp;" "&amp;INDEX(仕訳帳・設定!$AB$6:$AK$1000,$J157,4))</f>
        <v/>
      </c>
      <c r="D157" s="163" t="str">
        <f>IF(OR($D$2="",$A157&gt;$G$2),"",IF($I157="借",INDEX(仕訳帳・設定!$AB$6:$AK$1000,$J157,9),INDEX(仕訳帳・設定!$AB$6:$AK$1000,$J157,6)))</f>
        <v/>
      </c>
      <c r="E157" s="85" t="str">
        <f>IF($A157&gt;$G$2,"",IF($I157="借",(INDEX(仕訳帳・設定!$AB$6:$AK$1000,$J157,7)),0))</f>
        <v/>
      </c>
      <c r="F157" s="85" t="str">
        <f>IF($A157&gt;$G$2,"",IF($I157="借",0,INDEX(仕訳帳・設定!$AB$6:$AK$1000,$J157,7)))</f>
        <v/>
      </c>
      <c r="G157" s="164" t="str">
        <f t="shared" si="2"/>
        <v/>
      </c>
      <c r="I157" s="101" t="str">
        <f>IF($A157&gt;$G$2,"",INDEX(仕訳帳・設定!$AQ$6:$AQ$1000,MATCH($A157,仕訳帳・設定!$AP$6:$AP$1000,0),1))</f>
        <v/>
      </c>
      <c r="J157" s="100" t="str">
        <f>IF($A157&gt;$G$2,"",MATCH($A157,仕訳帳・設定!$AP$6:$AP$1000))</f>
        <v/>
      </c>
    </row>
    <row r="158" spans="1:10" x14ac:dyDescent="0.2">
      <c r="A158" s="49">
        <v>153</v>
      </c>
      <c r="B158" s="96" t="str">
        <f>IF($A158&gt;$G$2,"",INDEX(仕訳帳・設定!$AB$6:$AK$1000,$J158,1))</f>
        <v/>
      </c>
      <c r="C158" s="96" t="str">
        <f>IF(OR($D$2="",$A158&gt;$G$2),"",INDEX(仕訳帳・設定!$AB$6:$AK$1000,$J158,3)&amp;" "&amp;INDEX(仕訳帳・設定!$AB$6:$AK$1000,$J158,4))</f>
        <v/>
      </c>
      <c r="D158" s="163" t="str">
        <f>IF(OR($D$2="",$A158&gt;$G$2),"",IF($I158="借",INDEX(仕訳帳・設定!$AB$6:$AK$1000,$J158,9),INDEX(仕訳帳・設定!$AB$6:$AK$1000,$J158,6)))</f>
        <v/>
      </c>
      <c r="E158" s="85" t="str">
        <f>IF($A158&gt;$G$2,"",IF($I158="借",(INDEX(仕訳帳・設定!$AB$6:$AK$1000,$J158,7)),0))</f>
        <v/>
      </c>
      <c r="F158" s="85" t="str">
        <f>IF($A158&gt;$G$2,"",IF($I158="借",0,INDEX(仕訳帳・設定!$AB$6:$AK$1000,$J158,7)))</f>
        <v/>
      </c>
      <c r="G158" s="164" t="str">
        <f t="shared" si="2"/>
        <v/>
      </c>
      <c r="I158" s="101" t="str">
        <f>IF($A158&gt;$G$2,"",INDEX(仕訳帳・設定!$AQ$6:$AQ$1000,MATCH($A158,仕訳帳・設定!$AP$6:$AP$1000,0),1))</f>
        <v/>
      </c>
      <c r="J158" s="100" t="str">
        <f>IF($A158&gt;$G$2,"",MATCH($A158,仕訳帳・設定!$AP$6:$AP$1000))</f>
        <v/>
      </c>
    </row>
    <row r="159" spans="1:10" x14ac:dyDescent="0.2">
      <c r="A159" s="49">
        <v>154</v>
      </c>
      <c r="B159" s="96" t="str">
        <f>IF($A159&gt;$G$2,"",INDEX(仕訳帳・設定!$AB$6:$AK$1000,$J159,1))</f>
        <v/>
      </c>
      <c r="C159" s="96" t="str">
        <f>IF(OR($D$2="",$A159&gt;$G$2),"",INDEX(仕訳帳・設定!$AB$6:$AK$1000,$J159,3)&amp;" "&amp;INDEX(仕訳帳・設定!$AB$6:$AK$1000,$J159,4))</f>
        <v/>
      </c>
      <c r="D159" s="163" t="str">
        <f>IF(OR($D$2="",$A159&gt;$G$2),"",IF($I159="借",INDEX(仕訳帳・設定!$AB$6:$AK$1000,$J159,9),INDEX(仕訳帳・設定!$AB$6:$AK$1000,$J159,6)))</f>
        <v/>
      </c>
      <c r="E159" s="85" t="str">
        <f>IF($A159&gt;$G$2,"",IF($I159="借",(INDEX(仕訳帳・設定!$AB$6:$AK$1000,$J159,7)),0))</f>
        <v/>
      </c>
      <c r="F159" s="85" t="str">
        <f>IF($A159&gt;$G$2,"",IF($I159="借",0,INDEX(仕訳帳・設定!$AB$6:$AK$1000,$J159,7)))</f>
        <v/>
      </c>
      <c r="G159" s="164" t="str">
        <f t="shared" si="2"/>
        <v/>
      </c>
      <c r="I159" s="101" t="str">
        <f>IF($A159&gt;$G$2,"",INDEX(仕訳帳・設定!$AQ$6:$AQ$1000,MATCH($A159,仕訳帳・設定!$AP$6:$AP$1000,0),1))</f>
        <v/>
      </c>
      <c r="J159" s="100" t="str">
        <f>IF($A159&gt;$G$2,"",MATCH($A159,仕訳帳・設定!$AP$6:$AP$1000))</f>
        <v/>
      </c>
    </row>
    <row r="160" spans="1:10" x14ac:dyDescent="0.2">
      <c r="A160" s="49">
        <v>155</v>
      </c>
      <c r="B160" s="96" t="str">
        <f>IF($A160&gt;$G$2,"",INDEX(仕訳帳・設定!$AB$6:$AK$1000,$J160,1))</f>
        <v/>
      </c>
      <c r="C160" s="96" t="str">
        <f>IF(OR($D$2="",$A160&gt;$G$2),"",INDEX(仕訳帳・設定!$AB$6:$AK$1000,$J160,3)&amp;" "&amp;INDEX(仕訳帳・設定!$AB$6:$AK$1000,$J160,4))</f>
        <v/>
      </c>
      <c r="D160" s="163" t="str">
        <f>IF(OR($D$2="",$A160&gt;$G$2),"",IF($I160="借",INDEX(仕訳帳・設定!$AB$6:$AK$1000,$J160,9),INDEX(仕訳帳・設定!$AB$6:$AK$1000,$J160,6)))</f>
        <v/>
      </c>
      <c r="E160" s="85" t="str">
        <f>IF($A160&gt;$G$2,"",IF($I160="借",(INDEX(仕訳帳・設定!$AB$6:$AK$1000,$J160,7)),0))</f>
        <v/>
      </c>
      <c r="F160" s="85" t="str">
        <f>IF($A160&gt;$G$2,"",IF($I160="借",0,INDEX(仕訳帳・設定!$AB$6:$AK$1000,$J160,7)))</f>
        <v/>
      </c>
      <c r="G160" s="164" t="str">
        <f t="shared" si="2"/>
        <v/>
      </c>
      <c r="I160" s="101" t="str">
        <f>IF($A160&gt;$G$2,"",INDEX(仕訳帳・設定!$AQ$6:$AQ$1000,MATCH($A160,仕訳帳・設定!$AP$6:$AP$1000,0),1))</f>
        <v/>
      </c>
      <c r="J160" s="100" t="str">
        <f>IF($A160&gt;$G$2,"",MATCH($A160,仕訳帳・設定!$AP$6:$AP$1000))</f>
        <v/>
      </c>
    </row>
    <row r="161" spans="1:10" x14ac:dyDescent="0.2">
      <c r="A161" s="49">
        <v>156</v>
      </c>
      <c r="B161" s="96" t="str">
        <f>IF($A161&gt;$G$2,"",INDEX(仕訳帳・設定!$AB$6:$AK$1000,$J161,1))</f>
        <v/>
      </c>
      <c r="C161" s="96" t="str">
        <f>IF(OR($D$2="",$A161&gt;$G$2),"",INDEX(仕訳帳・設定!$AB$6:$AK$1000,$J161,3)&amp;" "&amp;INDEX(仕訳帳・設定!$AB$6:$AK$1000,$J161,4))</f>
        <v/>
      </c>
      <c r="D161" s="163" t="str">
        <f>IF(OR($D$2="",$A161&gt;$G$2),"",IF($I161="借",INDEX(仕訳帳・設定!$AB$6:$AK$1000,$J161,9),INDEX(仕訳帳・設定!$AB$6:$AK$1000,$J161,6)))</f>
        <v/>
      </c>
      <c r="E161" s="85" t="str">
        <f>IF($A161&gt;$G$2,"",IF($I161="借",(INDEX(仕訳帳・設定!$AB$6:$AK$1000,$J161,7)),0))</f>
        <v/>
      </c>
      <c r="F161" s="85" t="str">
        <f>IF($A161&gt;$G$2,"",IF($I161="借",0,INDEX(仕訳帳・設定!$AB$6:$AK$1000,$J161,7)))</f>
        <v/>
      </c>
      <c r="G161" s="164" t="str">
        <f t="shared" si="2"/>
        <v/>
      </c>
      <c r="I161" s="101" t="str">
        <f>IF($A161&gt;$G$2,"",INDEX(仕訳帳・設定!$AQ$6:$AQ$1000,MATCH($A161,仕訳帳・設定!$AP$6:$AP$1000,0),1))</f>
        <v/>
      </c>
      <c r="J161" s="100" t="str">
        <f>IF($A161&gt;$G$2,"",MATCH($A161,仕訳帳・設定!$AP$6:$AP$1000))</f>
        <v/>
      </c>
    </row>
    <row r="162" spans="1:10" x14ac:dyDescent="0.2">
      <c r="A162" s="49">
        <v>157</v>
      </c>
      <c r="B162" s="96" t="str">
        <f>IF($A162&gt;$G$2,"",INDEX(仕訳帳・設定!$AB$6:$AK$1000,$J162,1))</f>
        <v/>
      </c>
      <c r="C162" s="96" t="str">
        <f>IF(OR($D$2="",$A162&gt;$G$2),"",INDEX(仕訳帳・設定!$AB$6:$AK$1000,$J162,3)&amp;" "&amp;INDEX(仕訳帳・設定!$AB$6:$AK$1000,$J162,4))</f>
        <v/>
      </c>
      <c r="D162" s="163" t="str">
        <f>IF(OR($D$2="",$A162&gt;$G$2),"",IF($I162="借",INDEX(仕訳帳・設定!$AB$6:$AK$1000,$J162,9),INDEX(仕訳帳・設定!$AB$6:$AK$1000,$J162,6)))</f>
        <v/>
      </c>
      <c r="E162" s="85" t="str">
        <f>IF($A162&gt;$G$2,"",IF($I162="借",(INDEX(仕訳帳・設定!$AB$6:$AK$1000,$J162,7)),0))</f>
        <v/>
      </c>
      <c r="F162" s="85" t="str">
        <f>IF($A162&gt;$G$2,"",IF($I162="借",0,INDEX(仕訳帳・設定!$AB$6:$AK$1000,$J162,7)))</f>
        <v/>
      </c>
      <c r="G162" s="164" t="str">
        <f t="shared" si="2"/>
        <v/>
      </c>
      <c r="I162" s="101" t="str">
        <f>IF($A162&gt;$G$2,"",INDEX(仕訳帳・設定!$AQ$6:$AQ$1000,MATCH($A162,仕訳帳・設定!$AP$6:$AP$1000,0),1))</f>
        <v/>
      </c>
      <c r="J162" s="100" t="str">
        <f>IF($A162&gt;$G$2,"",MATCH($A162,仕訳帳・設定!$AP$6:$AP$1000))</f>
        <v/>
      </c>
    </row>
    <row r="163" spans="1:10" x14ac:dyDescent="0.2">
      <c r="A163" s="49">
        <v>158</v>
      </c>
      <c r="B163" s="96" t="str">
        <f>IF($A163&gt;$G$2,"",INDEX(仕訳帳・設定!$AB$6:$AK$1000,$J163,1))</f>
        <v/>
      </c>
      <c r="C163" s="96" t="str">
        <f>IF(OR($D$2="",$A163&gt;$G$2),"",INDEX(仕訳帳・設定!$AB$6:$AK$1000,$J163,3)&amp;" "&amp;INDEX(仕訳帳・設定!$AB$6:$AK$1000,$J163,4))</f>
        <v/>
      </c>
      <c r="D163" s="163" t="str">
        <f>IF(OR($D$2="",$A163&gt;$G$2),"",IF($I163="借",INDEX(仕訳帳・設定!$AB$6:$AK$1000,$J163,9),INDEX(仕訳帳・設定!$AB$6:$AK$1000,$J163,6)))</f>
        <v/>
      </c>
      <c r="E163" s="85" t="str">
        <f>IF($A163&gt;$G$2,"",IF($I163="借",(INDEX(仕訳帳・設定!$AB$6:$AK$1000,$J163,7)),0))</f>
        <v/>
      </c>
      <c r="F163" s="85" t="str">
        <f>IF($A163&gt;$G$2,"",IF($I163="借",0,INDEX(仕訳帳・設定!$AB$6:$AK$1000,$J163,7)))</f>
        <v/>
      </c>
      <c r="G163" s="164" t="str">
        <f t="shared" si="2"/>
        <v/>
      </c>
      <c r="I163" s="101" t="str">
        <f>IF($A163&gt;$G$2,"",INDEX(仕訳帳・設定!$AQ$6:$AQ$1000,MATCH($A163,仕訳帳・設定!$AP$6:$AP$1000,0),1))</f>
        <v/>
      </c>
      <c r="J163" s="100" t="str">
        <f>IF($A163&gt;$G$2,"",MATCH($A163,仕訳帳・設定!$AP$6:$AP$1000))</f>
        <v/>
      </c>
    </row>
    <row r="164" spans="1:10" x14ac:dyDescent="0.2">
      <c r="A164" s="49">
        <v>159</v>
      </c>
      <c r="B164" s="96" t="str">
        <f>IF($A164&gt;$G$2,"",INDEX(仕訳帳・設定!$AB$6:$AK$1000,$J164,1))</f>
        <v/>
      </c>
      <c r="C164" s="96" t="str">
        <f>IF(OR($D$2="",$A164&gt;$G$2),"",INDEX(仕訳帳・設定!$AB$6:$AK$1000,$J164,3)&amp;" "&amp;INDEX(仕訳帳・設定!$AB$6:$AK$1000,$J164,4))</f>
        <v/>
      </c>
      <c r="D164" s="163" t="str">
        <f>IF(OR($D$2="",$A164&gt;$G$2),"",IF($I164="借",INDEX(仕訳帳・設定!$AB$6:$AK$1000,$J164,9),INDEX(仕訳帳・設定!$AB$6:$AK$1000,$J164,6)))</f>
        <v/>
      </c>
      <c r="E164" s="85" t="str">
        <f>IF($A164&gt;$G$2,"",IF($I164="借",(INDEX(仕訳帳・設定!$AB$6:$AK$1000,$J164,7)),0))</f>
        <v/>
      </c>
      <c r="F164" s="85" t="str">
        <f>IF($A164&gt;$G$2,"",IF($I164="借",0,INDEX(仕訳帳・設定!$AB$6:$AK$1000,$J164,7)))</f>
        <v/>
      </c>
      <c r="G164" s="164" t="str">
        <f t="shared" si="2"/>
        <v/>
      </c>
      <c r="I164" s="101" t="str">
        <f>IF($A164&gt;$G$2,"",INDEX(仕訳帳・設定!$AQ$6:$AQ$1000,MATCH($A164,仕訳帳・設定!$AP$6:$AP$1000,0),1))</f>
        <v/>
      </c>
      <c r="J164" s="100" t="str">
        <f>IF($A164&gt;$G$2,"",MATCH($A164,仕訳帳・設定!$AP$6:$AP$1000))</f>
        <v/>
      </c>
    </row>
    <row r="165" spans="1:10" x14ac:dyDescent="0.2">
      <c r="A165" s="49">
        <v>160</v>
      </c>
      <c r="B165" s="96" t="str">
        <f>IF($A165&gt;$G$2,"",INDEX(仕訳帳・設定!$AB$6:$AK$1000,$J165,1))</f>
        <v/>
      </c>
      <c r="C165" s="96" t="str">
        <f>IF(OR($D$2="",$A165&gt;$G$2),"",INDEX(仕訳帳・設定!$AB$6:$AK$1000,$J165,3)&amp;" "&amp;INDEX(仕訳帳・設定!$AB$6:$AK$1000,$J165,4))</f>
        <v/>
      </c>
      <c r="D165" s="163" t="str">
        <f>IF(OR($D$2="",$A165&gt;$G$2),"",IF($I165="借",INDEX(仕訳帳・設定!$AB$6:$AK$1000,$J165,9),INDEX(仕訳帳・設定!$AB$6:$AK$1000,$J165,6)))</f>
        <v/>
      </c>
      <c r="E165" s="85" t="str">
        <f>IF($A165&gt;$G$2,"",IF($I165="借",(INDEX(仕訳帳・設定!$AB$6:$AK$1000,$J165,7)),0))</f>
        <v/>
      </c>
      <c r="F165" s="85" t="str">
        <f>IF($A165&gt;$G$2,"",IF($I165="借",0,INDEX(仕訳帳・設定!$AB$6:$AK$1000,$J165,7)))</f>
        <v/>
      </c>
      <c r="G165" s="164" t="str">
        <f t="shared" si="2"/>
        <v/>
      </c>
      <c r="I165" s="101" t="str">
        <f>IF($A165&gt;$G$2,"",INDEX(仕訳帳・設定!$AQ$6:$AQ$1000,MATCH($A165,仕訳帳・設定!$AP$6:$AP$1000,0),1))</f>
        <v/>
      </c>
      <c r="J165" s="100" t="str">
        <f>IF($A165&gt;$G$2,"",MATCH($A165,仕訳帳・設定!$AP$6:$AP$1000))</f>
        <v/>
      </c>
    </row>
    <row r="166" spans="1:10" x14ac:dyDescent="0.2">
      <c r="A166" s="49">
        <v>161</v>
      </c>
      <c r="B166" s="96" t="str">
        <f>IF($A166&gt;$G$2,"",INDEX(仕訳帳・設定!$AB$6:$AK$1000,$J166,1))</f>
        <v/>
      </c>
      <c r="C166" s="96" t="str">
        <f>IF(OR($D$2="",$A166&gt;$G$2),"",INDEX(仕訳帳・設定!$AB$6:$AK$1000,$J166,3)&amp;" "&amp;INDEX(仕訳帳・設定!$AB$6:$AK$1000,$J166,4))</f>
        <v/>
      </c>
      <c r="D166" s="163" t="str">
        <f>IF(OR($D$2="",$A166&gt;$G$2),"",IF($I166="借",INDEX(仕訳帳・設定!$AB$6:$AK$1000,$J166,9),INDEX(仕訳帳・設定!$AB$6:$AK$1000,$J166,6)))</f>
        <v/>
      </c>
      <c r="E166" s="85" t="str">
        <f>IF($A166&gt;$G$2,"",IF($I166="借",(INDEX(仕訳帳・設定!$AB$6:$AK$1000,$J166,7)),0))</f>
        <v/>
      </c>
      <c r="F166" s="85" t="str">
        <f>IF($A166&gt;$G$2,"",IF($I166="借",0,INDEX(仕訳帳・設定!$AB$6:$AK$1000,$J166,7)))</f>
        <v/>
      </c>
      <c r="G166" s="164" t="str">
        <f t="shared" si="2"/>
        <v/>
      </c>
      <c r="I166" s="101" t="str">
        <f>IF($A166&gt;$G$2,"",INDEX(仕訳帳・設定!$AQ$6:$AQ$1000,MATCH($A166,仕訳帳・設定!$AP$6:$AP$1000,0),1))</f>
        <v/>
      </c>
      <c r="J166" s="100" t="str">
        <f>IF($A166&gt;$G$2,"",MATCH($A166,仕訳帳・設定!$AP$6:$AP$1000))</f>
        <v/>
      </c>
    </row>
    <row r="167" spans="1:10" x14ac:dyDescent="0.2">
      <c r="A167" s="49">
        <v>162</v>
      </c>
      <c r="B167" s="96" t="str">
        <f>IF($A167&gt;$G$2,"",INDEX(仕訳帳・設定!$AB$6:$AK$1000,$J167,1))</f>
        <v/>
      </c>
      <c r="C167" s="96" t="str">
        <f>IF(OR($D$2="",$A167&gt;$G$2),"",INDEX(仕訳帳・設定!$AB$6:$AK$1000,$J167,3)&amp;" "&amp;INDEX(仕訳帳・設定!$AB$6:$AK$1000,$J167,4))</f>
        <v/>
      </c>
      <c r="D167" s="163" t="str">
        <f>IF(OR($D$2="",$A167&gt;$G$2),"",IF($I167="借",INDEX(仕訳帳・設定!$AB$6:$AK$1000,$J167,9),INDEX(仕訳帳・設定!$AB$6:$AK$1000,$J167,6)))</f>
        <v/>
      </c>
      <c r="E167" s="85" t="str">
        <f>IF($A167&gt;$G$2,"",IF($I167="借",(INDEX(仕訳帳・設定!$AB$6:$AK$1000,$J167,7)),0))</f>
        <v/>
      </c>
      <c r="F167" s="85" t="str">
        <f>IF($A167&gt;$G$2,"",IF($I167="借",0,INDEX(仕訳帳・設定!$AB$6:$AK$1000,$J167,7)))</f>
        <v/>
      </c>
      <c r="G167" s="164" t="str">
        <f t="shared" si="2"/>
        <v/>
      </c>
      <c r="I167" s="101" t="str">
        <f>IF($A167&gt;$G$2,"",INDEX(仕訳帳・設定!$AQ$6:$AQ$1000,MATCH($A167,仕訳帳・設定!$AP$6:$AP$1000,0),1))</f>
        <v/>
      </c>
      <c r="J167" s="100" t="str">
        <f>IF($A167&gt;$G$2,"",MATCH($A167,仕訳帳・設定!$AP$6:$AP$1000))</f>
        <v/>
      </c>
    </row>
    <row r="168" spans="1:10" x14ac:dyDescent="0.2">
      <c r="A168" s="49">
        <v>163</v>
      </c>
      <c r="B168" s="96" t="str">
        <f>IF($A168&gt;$G$2,"",INDEX(仕訳帳・設定!$AB$6:$AK$1000,$J168,1))</f>
        <v/>
      </c>
      <c r="C168" s="96" t="str">
        <f>IF(OR($D$2="",$A168&gt;$G$2),"",INDEX(仕訳帳・設定!$AB$6:$AK$1000,$J168,3)&amp;" "&amp;INDEX(仕訳帳・設定!$AB$6:$AK$1000,$J168,4))</f>
        <v/>
      </c>
      <c r="D168" s="163" t="str">
        <f>IF(OR($D$2="",$A168&gt;$G$2),"",IF($I168="借",INDEX(仕訳帳・設定!$AB$6:$AK$1000,$J168,9),INDEX(仕訳帳・設定!$AB$6:$AK$1000,$J168,6)))</f>
        <v/>
      </c>
      <c r="E168" s="85" t="str">
        <f>IF($A168&gt;$G$2,"",IF($I168="借",(INDEX(仕訳帳・設定!$AB$6:$AK$1000,$J168,7)),0))</f>
        <v/>
      </c>
      <c r="F168" s="85" t="str">
        <f>IF($A168&gt;$G$2,"",IF($I168="借",0,INDEX(仕訳帳・設定!$AB$6:$AK$1000,$J168,7)))</f>
        <v/>
      </c>
      <c r="G168" s="164" t="str">
        <f t="shared" si="2"/>
        <v/>
      </c>
      <c r="I168" s="101" t="str">
        <f>IF($A168&gt;$G$2,"",INDEX(仕訳帳・設定!$AQ$6:$AQ$1000,MATCH($A168,仕訳帳・設定!$AP$6:$AP$1000,0),1))</f>
        <v/>
      </c>
      <c r="J168" s="100" t="str">
        <f>IF($A168&gt;$G$2,"",MATCH($A168,仕訳帳・設定!$AP$6:$AP$1000))</f>
        <v/>
      </c>
    </row>
    <row r="169" spans="1:10" x14ac:dyDescent="0.2">
      <c r="A169" s="49">
        <v>164</v>
      </c>
      <c r="B169" s="96" t="str">
        <f>IF($A169&gt;$G$2,"",INDEX(仕訳帳・設定!$AB$6:$AK$1000,$J169,1))</f>
        <v/>
      </c>
      <c r="C169" s="96" t="str">
        <f>IF(OR($D$2="",$A169&gt;$G$2),"",INDEX(仕訳帳・設定!$AB$6:$AK$1000,$J169,3)&amp;" "&amp;INDEX(仕訳帳・設定!$AB$6:$AK$1000,$J169,4))</f>
        <v/>
      </c>
      <c r="D169" s="163" t="str">
        <f>IF(OR($D$2="",$A169&gt;$G$2),"",IF($I169="借",INDEX(仕訳帳・設定!$AB$6:$AK$1000,$J169,9),INDEX(仕訳帳・設定!$AB$6:$AK$1000,$J169,6)))</f>
        <v/>
      </c>
      <c r="E169" s="85" t="str">
        <f>IF($A169&gt;$G$2,"",IF($I169="借",(INDEX(仕訳帳・設定!$AB$6:$AK$1000,$J169,7)),0))</f>
        <v/>
      </c>
      <c r="F169" s="85" t="str">
        <f>IF($A169&gt;$G$2,"",IF($I169="借",0,INDEX(仕訳帳・設定!$AB$6:$AK$1000,$J169,7)))</f>
        <v/>
      </c>
      <c r="G169" s="164" t="str">
        <f t="shared" si="2"/>
        <v/>
      </c>
      <c r="I169" s="101" t="str">
        <f>IF($A169&gt;$G$2,"",INDEX(仕訳帳・設定!$AQ$6:$AQ$1000,MATCH($A169,仕訳帳・設定!$AP$6:$AP$1000,0),1))</f>
        <v/>
      </c>
      <c r="J169" s="100" t="str">
        <f>IF($A169&gt;$G$2,"",MATCH($A169,仕訳帳・設定!$AP$6:$AP$1000))</f>
        <v/>
      </c>
    </row>
    <row r="170" spans="1:10" x14ac:dyDescent="0.2">
      <c r="A170" s="49">
        <v>165</v>
      </c>
      <c r="B170" s="96" t="str">
        <f>IF($A170&gt;$G$2,"",INDEX(仕訳帳・設定!$AB$6:$AK$1000,$J170,1))</f>
        <v/>
      </c>
      <c r="C170" s="96" t="str">
        <f>IF(OR($D$2="",$A170&gt;$G$2),"",INDEX(仕訳帳・設定!$AB$6:$AK$1000,$J170,3)&amp;" "&amp;INDEX(仕訳帳・設定!$AB$6:$AK$1000,$J170,4))</f>
        <v/>
      </c>
      <c r="D170" s="163" t="str">
        <f>IF(OR($D$2="",$A170&gt;$G$2),"",IF($I170="借",INDEX(仕訳帳・設定!$AB$6:$AK$1000,$J170,9),INDEX(仕訳帳・設定!$AB$6:$AK$1000,$J170,6)))</f>
        <v/>
      </c>
      <c r="E170" s="85" t="str">
        <f>IF($A170&gt;$G$2,"",IF($I170="借",(INDEX(仕訳帳・設定!$AB$6:$AK$1000,$J170,7)),0))</f>
        <v/>
      </c>
      <c r="F170" s="85" t="str">
        <f>IF($A170&gt;$G$2,"",IF($I170="借",0,INDEX(仕訳帳・設定!$AB$6:$AK$1000,$J170,7)))</f>
        <v/>
      </c>
      <c r="G170" s="164" t="str">
        <f t="shared" si="2"/>
        <v/>
      </c>
      <c r="I170" s="101" t="str">
        <f>IF($A170&gt;$G$2,"",INDEX(仕訳帳・設定!$AQ$6:$AQ$1000,MATCH($A170,仕訳帳・設定!$AP$6:$AP$1000,0),1))</f>
        <v/>
      </c>
      <c r="J170" s="100" t="str">
        <f>IF($A170&gt;$G$2,"",MATCH($A170,仕訳帳・設定!$AP$6:$AP$1000))</f>
        <v/>
      </c>
    </row>
    <row r="171" spans="1:10" x14ac:dyDescent="0.2">
      <c r="A171" s="49">
        <v>166</v>
      </c>
      <c r="B171" s="96" t="str">
        <f>IF($A171&gt;$G$2,"",INDEX(仕訳帳・設定!$AB$6:$AK$1000,$J171,1))</f>
        <v/>
      </c>
      <c r="C171" s="96" t="str">
        <f>IF(OR($D$2="",$A171&gt;$G$2),"",INDEX(仕訳帳・設定!$AB$6:$AK$1000,$J171,3)&amp;" "&amp;INDEX(仕訳帳・設定!$AB$6:$AK$1000,$J171,4))</f>
        <v/>
      </c>
      <c r="D171" s="163" t="str">
        <f>IF(OR($D$2="",$A171&gt;$G$2),"",IF($I171="借",INDEX(仕訳帳・設定!$AB$6:$AK$1000,$J171,9),INDEX(仕訳帳・設定!$AB$6:$AK$1000,$J171,6)))</f>
        <v/>
      </c>
      <c r="E171" s="85" t="str">
        <f>IF($A171&gt;$G$2,"",IF($I171="借",(INDEX(仕訳帳・設定!$AB$6:$AK$1000,$J171,7)),0))</f>
        <v/>
      </c>
      <c r="F171" s="85" t="str">
        <f>IF($A171&gt;$G$2,"",IF($I171="借",0,INDEX(仕訳帳・設定!$AB$6:$AK$1000,$J171,7)))</f>
        <v/>
      </c>
      <c r="G171" s="164" t="str">
        <f t="shared" si="2"/>
        <v/>
      </c>
      <c r="I171" s="101" t="str">
        <f>IF($A171&gt;$G$2,"",INDEX(仕訳帳・設定!$AQ$6:$AQ$1000,MATCH($A171,仕訳帳・設定!$AP$6:$AP$1000,0),1))</f>
        <v/>
      </c>
      <c r="J171" s="100" t="str">
        <f>IF($A171&gt;$G$2,"",MATCH($A171,仕訳帳・設定!$AP$6:$AP$1000))</f>
        <v/>
      </c>
    </row>
    <row r="172" spans="1:10" x14ac:dyDescent="0.2">
      <c r="A172" s="49">
        <v>167</v>
      </c>
      <c r="B172" s="96" t="str">
        <f>IF($A172&gt;$G$2,"",INDEX(仕訳帳・設定!$AB$6:$AK$1000,$J172,1))</f>
        <v/>
      </c>
      <c r="C172" s="96" t="str">
        <f>IF(OR($D$2="",$A172&gt;$G$2),"",INDEX(仕訳帳・設定!$AB$6:$AK$1000,$J172,3)&amp;" "&amp;INDEX(仕訳帳・設定!$AB$6:$AK$1000,$J172,4))</f>
        <v/>
      </c>
      <c r="D172" s="163" t="str">
        <f>IF(OR($D$2="",$A172&gt;$G$2),"",IF($I172="借",INDEX(仕訳帳・設定!$AB$6:$AK$1000,$J172,9),INDEX(仕訳帳・設定!$AB$6:$AK$1000,$J172,6)))</f>
        <v/>
      </c>
      <c r="E172" s="85" t="str">
        <f>IF($A172&gt;$G$2,"",IF($I172="借",(INDEX(仕訳帳・設定!$AB$6:$AK$1000,$J172,7)),0))</f>
        <v/>
      </c>
      <c r="F172" s="85" t="str">
        <f>IF($A172&gt;$G$2,"",IF($I172="借",0,INDEX(仕訳帳・設定!$AB$6:$AK$1000,$J172,7)))</f>
        <v/>
      </c>
      <c r="G172" s="164" t="str">
        <f t="shared" si="2"/>
        <v/>
      </c>
      <c r="I172" s="101" t="str">
        <f>IF($A172&gt;$G$2,"",INDEX(仕訳帳・設定!$AQ$6:$AQ$1000,MATCH($A172,仕訳帳・設定!$AP$6:$AP$1000,0),1))</f>
        <v/>
      </c>
      <c r="J172" s="100" t="str">
        <f>IF($A172&gt;$G$2,"",MATCH($A172,仕訳帳・設定!$AP$6:$AP$1000))</f>
        <v/>
      </c>
    </row>
    <row r="173" spans="1:10" x14ac:dyDescent="0.2">
      <c r="A173" s="49">
        <v>168</v>
      </c>
      <c r="B173" s="96" t="str">
        <f>IF($A173&gt;$G$2,"",INDEX(仕訳帳・設定!$AB$6:$AK$1000,$J173,1))</f>
        <v/>
      </c>
      <c r="C173" s="96" t="str">
        <f>IF(OR($D$2="",$A173&gt;$G$2),"",INDEX(仕訳帳・設定!$AB$6:$AK$1000,$J173,3)&amp;" "&amp;INDEX(仕訳帳・設定!$AB$6:$AK$1000,$J173,4))</f>
        <v/>
      </c>
      <c r="D173" s="163" t="str">
        <f>IF(OR($D$2="",$A173&gt;$G$2),"",IF($I173="借",INDEX(仕訳帳・設定!$AB$6:$AK$1000,$J173,9),INDEX(仕訳帳・設定!$AB$6:$AK$1000,$J173,6)))</f>
        <v/>
      </c>
      <c r="E173" s="85" t="str">
        <f>IF($A173&gt;$G$2,"",IF($I173="借",(INDEX(仕訳帳・設定!$AB$6:$AK$1000,$J173,7)),0))</f>
        <v/>
      </c>
      <c r="F173" s="85" t="str">
        <f>IF($A173&gt;$G$2,"",IF($I173="借",0,INDEX(仕訳帳・設定!$AB$6:$AK$1000,$J173,7)))</f>
        <v/>
      </c>
      <c r="G173" s="164" t="str">
        <f t="shared" si="2"/>
        <v/>
      </c>
      <c r="I173" s="101" t="str">
        <f>IF($A173&gt;$G$2,"",INDEX(仕訳帳・設定!$AQ$6:$AQ$1000,MATCH($A173,仕訳帳・設定!$AP$6:$AP$1000,0),1))</f>
        <v/>
      </c>
      <c r="J173" s="100" t="str">
        <f>IF($A173&gt;$G$2,"",MATCH($A173,仕訳帳・設定!$AP$6:$AP$1000))</f>
        <v/>
      </c>
    </row>
    <row r="174" spans="1:10" x14ac:dyDescent="0.2">
      <c r="A174" s="49">
        <v>169</v>
      </c>
      <c r="B174" s="96" t="str">
        <f>IF($A174&gt;$G$2,"",INDEX(仕訳帳・設定!$AB$6:$AK$1000,$J174,1))</f>
        <v/>
      </c>
      <c r="C174" s="96" t="str">
        <f>IF(OR($D$2="",$A174&gt;$G$2),"",INDEX(仕訳帳・設定!$AB$6:$AK$1000,$J174,3)&amp;" "&amp;INDEX(仕訳帳・設定!$AB$6:$AK$1000,$J174,4))</f>
        <v/>
      </c>
      <c r="D174" s="163" t="str">
        <f>IF(OR($D$2="",$A174&gt;$G$2),"",IF($I174="借",INDEX(仕訳帳・設定!$AB$6:$AK$1000,$J174,9),INDEX(仕訳帳・設定!$AB$6:$AK$1000,$J174,6)))</f>
        <v/>
      </c>
      <c r="E174" s="85" t="str">
        <f>IF($A174&gt;$G$2,"",IF($I174="借",(INDEX(仕訳帳・設定!$AB$6:$AK$1000,$J174,7)),0))</f>
        <v/>
      </c>
      <c r="F174" s="85" t="str">
        <f>IF($A174&gt;$G$2,"",IF($I174="借",0,INDEX(仕訳帳・設定!$AB$6:$AK$1000,$J174,7)))</f>
        <v/>
      </c>
      <c r="G174" s="164" t="str">
        <f t="shared" si="2"/>
        <v/>
      </c>
      <c r="I174" s="101" t="str">
        <f>IF($A174&gt;$G$2,"",INDEX(仕訳帳・設定!$AQ$6:$AQ$1000,MATCH($A174,仕訳帳・設定!$AP$6:$AP$1000,0),1))</f>
        <v/>
      </c>
      <c r="J174" s="100" t="str">
        <f>IF($A174&gt;$G$2,"",MATCH($A174,仕訳帳・設定!$AP$6:$AP$1000))</f>
        <v/>
      </c>
    </row>
    <row r="175" spans="1:10" x14ac:dyDescent="0.2">
      <c r="A175" s="49">
        <v>170</v>
      </c>
      <c r="B175" s="96" t="str">
        <f>IF($A175&gt;$G$2,"",INDEX(仕訳帳・設定!$AB$6:$AK$1000,$J175,1))</f>
        <v/>
      </c>
      <c r="C175" s="96" t="str">
        <f>IF(OR($D$2="",$A175&gt;$G$2),"",INDEX(仕訳帳・設定!$AB$6:$AK$1000,$J175,3)&amp;" "&amp;INDEX(仕訳帳・設定!$AB$6:$AK$1000,$J175,4))</f>
        <v/>
      </c>
      <c r="D175" s="163" t="str">
        <f>IF(OR($D$2="",$A175&gt;$G$2),"",IF($I175="借",INDEX(仕訳帳・設定!$AB$6:$AK$1000,$J175,9),INDEX(仕訳帳・設定!$AB$6:$AK$1000,$J175,6)))</f>
        <v/>
      </c>
      <c r="E175" s="85" t="str">
        <f>IF($A175&gt;$G$2,"",IF($I175="借",(INDEX(仕訳帳・設定!$AB$6:$AK$1000,$J175,7)),0))</f>
        <v/>
      </c>
      <c r="F175" s="85" t="str">
        <f>IF($A175&gt;$G$2,"",IF($I175="借",0,INDEX(仕訳帳・設定!$AB$6:$AK$1000,$J175,7)))</f>
        <v/>
      </c>
      <c r="G175" s="164" t="str">
        <f t="shared" si="2"/>
        <v/>
      </c>
      <c r="I175" s="101" t="str">
        <f>IF($A175&gt;$G$2,"",INDEX(仕訳帳・設定!$AQ$6:$AQ$1000,MATCH($A175,仕訳帳・設定!$AP$6:$AP$1000,0),1))</f>
        <v/>
      </c>
      <c r="J175" s="100" t="str">
        <f>IF($A175&gt;$G$2,"",MATCH($A175,仕訳帳・設定!$AP$6:$AP$1000))</f>
        <v/>
      </c>
    </row>
    <row r="176" spans="1:10" x14ac:dyDescent="0.2">
      <c r="A176" s="49">
        <v>171</v>
      </c>
      <c r="B176" s="96" t="str">
        <f>IF($A176&gt;$G$2,"",INDEX(仕訳帳・設定!$AB$6:$AK$1000,$J176,1))</f>
        <v/>
      </c>
      <c r="C176" s="96" t="str">
        <f>IF(OR($D$2="",$A176&gt;$G$2),"",INDEX(仕訳帳・設定!$AB$6:$AK$1000,$J176,3)&amp;" "&amp;INDEX(仕訳帳・設定!$AB$6:$AK$1000,$J176,4))</f>
        <v/>
      </c>
      <c r="D176" s="163" t="str">
        <f>IF(OR($D$2="",$A176&gt;$G$2),"",IF($I176="借",INDEX(仕訳帳・設定!$AB$6:$AK$1000,$J176,9),INDEX(仕訳帳・設定!$AB$6:$AK$1000,$J176,6)))</f>
        <v/>
      </c>
      <c r="E176" s="85" t="str">
        <f>IF($A176&gt;$G$2,"",IF($I176="借",(INDEX(仕訳帳・設定!$AB$6:$AK$1000,$J176,7)),0))</f>
        <v/>
      </c>
      <c r="F176" s="85" t="str">
        <f>IF($A176&gt;$G$2,"",IF($I176="借",0,INDEX(仕訳帳・設定!$AB$6:$AK$1000,$J176,7)))</f>
        <v/>
      </c>
      <c r="G176" s="164" t="str">
        <f t="shared" si="2"/>
        <v/>
      </c>
      <c r="I176" s="101" t="str">
        <f>IF($A176&gt;$G$2,"",INDEX(仕訳帳・設定!$AQ$6:$AQ$1000,MATCH($A176,仕訳帳・設定!$AP$6:$AP$1000,0),1))</f>
        <v/>
      </c>
      <c r="J176" s="100" t="str">
        <f>IF($A176&gt;$G$2,"",MATCH($A176,仕訳帳・設定!$AP$6:$AP$1000))</f>
        <v/>
      </c>
    </row>
    <row r="177" spans="1:10" x14ac:dyDescent="0.2">
      <c r="A177" s="49">
        <v>172</v>
      </c>
      <c r="B177" s="96" t="str">
        <f>IF($A177&gt;$G$2,"",INDEX(仕訳帳・設定!$AB$6:$AK$1000,$J177,1))</f>
        <v/>
      </c>
      <c r="C177" s="96" t="str">
        <f>IF(OR($D$2="",$A177&gt;$G$2),"",INDEX(仕訳帳・設定!$AB$6:$AK$1000,$J177,3)&amp;" "&amp;INDEX(仕訳帳・設定!$AB$6:$AK$1000,$J177,4))</f>
        <v/>
      </c>
      <c r="D177" s="163" t="str">
        <f>IF(OR($D$2="",$A177&gt;$G$2),"",IF($I177="借",INDEX(仕訳帳・設定!$AB$6:$AK$1000,$J177,9),INDEX(仕訳帳・設定!$AB$6:$AK$1000,$J177,6)))</f>
        <v/>
      </c>
      <c r="E177" s="85" t="str">
        <f>IF($A177&gt;$G$2,"",IF($I177="借",(INDEX(仕訳帳・設定!$AB$6:$AK$1000,$J177,7)),0))</f>
        <v/>
      </c>
      <c r="F177" s="85" t="str">
        <f>IF($A177&gt;$G$2,"",IF($I177="借",0,INDEX(仕訳帳・設定!$AB$6:$AK$1000,$J177,7)))</f>
        <v/>
      </c>
      <c r="G177" s="164" t="str">
        <f t="shared" si="2"/>
        <v/>
      </c>
      <c r="I177" s="101" t="str">
        <f>IF($A177&gt;$G$2,"",INDEX(仕訳帳・設定!$AQ$6:$AQ$1000,MATCH($A177,仕訳帳・設定!$AP$6:$AP$1000,0),1))</f>
        <v/>
      </c>
      <c r="J177" s="100" t="str">
        <f>IF($A177&gt;$G$2,"",MATCH($A177,仕訳帳・設定!$AP$6:$AP$1000))</f>
        <v/>
      </c>
    </row>
    <row r="178" spans="1:10" x14ac:dyDescent="0.2">
      <c r="A178" s="49">
        <v>173</v>
      </c>
      <c r="B178" s="96" t="str">
        <f>IF($A178&gt;$G$2,"",INDEX(仕訳帳・設定!$AB$6:$AK$1000,$J178,1))</f>
        <v/>
      </c>
      <c r="C178" s="96" t="str">
        <f>IF(OR($D$2="",$A178&gt;$G$2),"",INDEX(仕訳帳・設定!$AB$6:$AK$1000,$J178,3)&amp;" "&amp;INDEX(仕訳帳・設定!$AB$6:$AK$1000,$J178,4))</f>
        <v/>
      </c>
      <c r="D178" s="163" t="str">
        <f>IF(OR($D$2="",$A178&gt;$G$2),"",IF($I178="借",INDEX(仕訳帳・設定!$AB$6:$AK$1000,$J178,9),INDEX(仕訳帳・設定!$AB$6:$AK$1000,$J178,6)))</f>
        <v/>
      </c>
      <c r="E178" s="85" t="str">
        <f>IF($A178&gt;$G$2,"",IF($I178="借",(INDEX(仕訳帳・設定!$AB$6:$AK$1000,$J178,7)),0))</f>
        <v/>
      </c>
      <c r="F178" s="85" t="str">
        <f>IF($A178&gt;$G$2,"",IF($I178="借",0,INDEX(仕訳帳・設定!$AB$6:$AK$1000,$J178,7)))</f>
        <v/>
      </c>
      <c r="G178" s="164" t="str">
        <f t="shared" si="2"/>
        <v/>
      </c>
      <c r="I178" s="101" t="str">
        <f>IF($A178&gt;$G$2,"",INDEX(仕訳帳・設定!$AQ$6:$AQ$1000,MATCH($A178,仕訳帳・設定!$AP$6:$AP$1000,0),1))</f>
        <v/>
      </c>
      <c r="J178" s="100" t="str">
        <f>IF($A178&gt;$G$2,"",MATCH($A178,仕訳帳・設定!$AP$6:$AP$1000))</f>
        <v/>
      </c>
    </row>
    <row r="179" spans="1:10" x14ac:dyDescent="0.2">
      <c r="A179" s="49">
        <v>174</v>
      </c>
      <c r="B179" s="96" t="str">
        <f>IF($A179&gt;$G$2,"",INDEX(仕訳帳・設定!$AB$6:$AK$1000,$J179,1))</f>
        <v/>
      </c>
      <c r="C179" s="96" t="str">
        <f>IF(OR($D$2="",$A179&gt;$G$2),"",INDEX(仕訳帳・設定!$AB$6:$AK$1000,$J179,3)&amp;" "&amp;INDEX(仕訳帳・設定!$AB$6:$AK$1000,$J179,4))</f>
        <v/>
      </c>
      <c r="D179" s="163" t="str">
        <f>IF(OR($D$2="",$A179&gt;$G$2),"",IF($I179="借",INDEX(仕訳帳・設定!$AB$6:$AK$1000,$J179,9),INDEX(仕訳帳・設定!$AB$6:$AK$1000,$J179,6)))</f>
        <v/>
      </c>
      <c r="E179" s="85" t="str">
        <f>IF($A179&gt;$G$2,"",IF($I179="借",(INDEX(仕訳帳・設定!$AB$6:$AK$1000,$J179,7)),0))</f>
        <v/>
      </c>
      <c r="F179" s="85" t="str">
        <f>IF($A179&gt;$G$2,"",IF($I179="借",0,INDEX(仕訳帳・設定!$AB$6:$AK$1000,$J179,7)))</f>
        <v/>
      </c>
      <c r="G179" s="164" t="str">
        <f t="shared" si="2"/>
        <v/>
      </c>
      <c r="I179" s="101" t="str">
        <f>IF($A179&gt;$G$2,"",INDEX(仕訳帳・設定!$AQ$6:$AQ$1000,MATCH($A179,仕訳帳・設定!$AP$6:$AP$1000,0),1))</f>
        <v/>
      </c>
      <c r="J179" s="100" t="str">
        <f>IF($A179&gt;$G$2,"",MATCH($A179,仕訳帳・設定!$AP$6:$AP$1000))</f>
        <v/>
      </c>
    </row>
    <row r="180" spans="1:10" x14ac:dyDescent="0.2">
      <c r="A180" s="49">
        <v>175</v>
      </c>
      <c r="B180" s="96" t="str">
        <f>IF($A180&gt;$G$2,"",INDEX(仕訳帳・設定!$AB$6:$AK$1000,$J180,1))</f>
        <v/>
      </c>
      <c r="C180" s="96" t="str">
        <f>IF(OR($D$2="",$A180&gt;$G$2),"",INDEX(仕訳帳・設定!$AB$6:$AK$1000,$J180,3)&amp;" "&amp;INDEX(仕訳帳・設定!$AB$6:$AK$1000,$J180,4))</f>
        <v/>
      </c>
      <c r="D180" s="163" t="str">
        <f>IF(OR($D$2="",$A180&gt;$G$2),"",IF($I180="借",INDEX(仕訳帳・設定!$AB$6:$AK$1000,$J180,9),INDEX(仕訳帳・設定!$AB$6:$AK$1000,$J180,6)))</f>
        <v/>
      </c>
      <c r="E180" s="85" t="str">
        <f>IF($A180&gt;$G$2,"",IF($I180="借",(INDEX(仕訳帳・設定!$AB$6:$AK$1000,$J180,7)),0))</f>
        <v/>
      </c>
      <c r="F180" s="85" t="str">
        <f>IF($A180&gt;$G$2,"",IF($I180="借",0,INDEX(仕訳帳・設定!$AB$6:$AK$1000,$J180,7)))</f>
        <v/>
      </c>
      <c r="G180" s="164" t="str">
        <f t="shared" si="2"/>
        <v/>
      </c>
      <c r="I180" s="101" t="str">
        <f>IF($A180&gt;$G$2,"",INDEX(仕訳帳・設定!$AQ$6:$AQ$1000,MATCH($A180,仕訳帳・設定!$AP$6:$AP$1000,0),1))</f>
        <v/>
      </c>
      <c r="J180" s="100" t="str">
        <f>IF($A180&gt;$G$2,"",MATCH($A180,仕訳帳・設定!$AP$6:$AP$1000))</f>
        <v/>
      </c>
    </row>
    <row r="181" spans="1:10" x14ac:dyDescent="0.2">
      <c r="A181" s="49">
        <v>176</v>
      </c>
      <c r="B181" s="96" t="str">
        <f>IF($A181&gt;$G$2,"",INDEX(仕訳帳・設定!$AB$6:$AK$1000,$J181,1))</f>
        <v/>
      </c>
      <c r="C181" s="96" t="str">
        <f>IF(OR($D$2="",$A181&gt;$G$2),"",INDEX(仕訳帳・設定!$AB$6:$AK$1000,$J181,3)&amp;" "&amp;INDEX(仕訳帳・設定!$AB$6:$AK$1000,$J181,4))</f>
        <v/>
      </c>
      <c r="D181" s="163" t="str">
        <f>IF(OR($D$2="",$A181&gt;$G$2),"",IF($I181="借",INDEX(仕訳帳・設定!$AB$6:$AK$1000,$J181,9),INDEX(仕訳帳・設定!$AB$6:$AK$1000,$J181,6)))</f>
        <v/>
      </c>
      <c r="E181" s="85" t="str">
        <f>IF($A181&gt;$G$2,"",IF($I181="借",(INDEX(仕訳帳・設定!$AB$6:$AK$1000,$J181,7)),0))</f>
        <v/>
      </c>
      <c r="F181" s="85" t="str">
        <f>IF($A181&gt;$G$2,"",IF($I181="借",0,INDEX(仕訳帳・設定!$AB$6:$AK$1000,$J181,7)))</f>
        <v/>
      </c>
      <c r="G181" s="164" t="str">
        <f t="shared" si="2"/>
        <v/>
      </c>
      <c r="I181" s="101" t="str">
        <f>IF($A181&gt;$G$2,"",INDEX(仕訳帳・設定!$AQ$6:$AQ$1000,MATCH($A181,仕訳帳・設定!$AP$6:$AP$1000,0),1))</f>
        <v/>
      </c>
      <c r="J181" s="100" t="str">
        <f>IF($A181&gt;$G$2,"",MATCH($A181,仕訳帳・設定!$AP$6:$AP$1000))</f>
        <v/>
      </c>
    </row>
    <row r="182" spans="1:10" x14ac:dyDescent="0.2">
      <c r="A182" s="49">
        <v>177</v>
      </c>
      <c r="B182" s="96" t="str">
        <f>IF($A182&gt;$G$2,"",INDEX(仕訳帳・設定!$AB$6:$AK$1000,$J182,1))</f>
        <v/>
      </c>
      <c r="C182" s="96" t="str">
        <f>IF(OR($D$2="",$A182&gt;$G$2),"",INDEX(仕訳帳・設定!$AB$6:$AK$1000,$J182,3)&amp;" "&amp;INDEX(仕訳帳・設定!$AB$6:$AK$1000,$J182,4))</f>
        <v/>
      </c>
      <c r="D182" s="163" t="str">
        <f>IF(OR($D$2="",$A182&gt;$G$2),"",IF($I182="借",INDEX(仕訳帳・設定!$AB$6:$AK$1000,$J182,9),INDEX(仕訳帳・設定!$AB$6:$AK$1000,$J182,6)))</f>
        <v/>
      </c>
      <c r="E182" s="85" t="str">
        <f>IF($A182&gt;$G$2,"",IF($I182="借",(INDEX(仕訳帳・設定!$AB$6:$AK$1000,$J182,7)),0))</f>
        <v/>
      </c>
      <c r="F182" s="85" t="str">
        <f>IF($A182&gt;$G$2,"",IF($I182="借",0,INDEX(仕訳帳・設定!$AB$6:$AK$1000,$J182,7)))</f>
        <v/>
      </c>
      <c r="G182" s="164" t="str">
        <f t="shared" si="2"/>
        <v/>
      </c>
      <c r="I182" s="101" t="str">
        <f>IF($A182&gt;$G$2,"",INDEX(仕訳帳・設定!$AQ$6:$AQ$1000,MATCH($A182,仕訳帳・設定!$AP$6:$AP$1000,0),1))</f>
        <v/>
      </c>
      <c r="J182" s="100" t="str">
        <f>IF($A182&gt;$G$2,"",MATCH($A182,仕訳帳・設定!$AP$6:$AP$1000))</f>
        <v/>
      </c>
    </row>
    <row r="183" spans="1:10" x14ac:dyDescent="0.2">
      <c r="A183" s="49">
        <v>178</v>
      </c>
      <c r="B183" s="96" t="str">
        <f>IF($A183&gt;$G$2,"",INDEX(仕訳帳・設定!$AB$6:$AK$1000,$J183,1))</f>
        <v/>
      </c>
      <c r="C183" s="96" t="str">
        <f>IF(OR($D$2="",$A183&gt;$G$2),"",INDEX(仕訳帳・設定!$AB$6:$AK$1000,$J183,3)&amp;" "&amp;INDEX(仕訳帳・設定!$AB$6:$AK$1000,$J183,4))</f>
        <v/>
      </c>
      <c r="D183" s="163" t="str">
        <f>IF(OR($D$2="",$A183&gt;$G$2),"",IF($I183="借",INDEX(仕訳帳・設定!$AB$6:$AK$1000,$J183,9),INDEX(仕訳帳・設定!$AB$6:$AK$1000,$J183,6)))</f>
        <v/>
      </c>
      <c r="E183" s="85" t="str">
        <f>IF($A183&gt;$G$2,"",IF($I183="借",(INDEX(仕訳帳・設定!$AB$6:$AK$1000,$J183,7)),0))</f>
        <v/>
      </c>
      <c r="F183" s="85" t="str">
        <f>IF($A183&gt;$G$2,"",IF($I183="借",0,INDEX(仕訳帳・設定!$AB$6:$AK$1000,$J183,7)))</f>
        <v/>
      </c>
      <c r="G183" s="164" t="str">
        <f t="shared" si="2"/>
        <v/>
      </c>
      <c r="I183" s="101" t="str">
        <f>IF($A183&gt;$G$2,"",INDEX(仕訳帳・設定!$AQ$6:$AQ$1000,MATCH($A183,仕訳帳・設定!$AP$6:$AP$1000,0),1))</f>
        <v/>
      </c>
      <c r="J183" s="100" t="str">
        <f>IF($A183&gt;$G$2,"",MATCH($A183,仕訳帳・設定!$AP$6:$AP$1000))</f>
        <v/>
      </c>
    </row>
    <row r="184" spans="1:10" x14ac:dyDescent="0.2">
      <c r="A184" s="49">
        <v>179</v>
      </c>
      <c r="B184" s="96" t="str">
        <f>IF($A184&gt;$G$2,"",INDEX(仕訳帳・設定!$AB$6:$AK$1000,$J184,1))</f>
        <v/>
      </c>
      <c r="C184" s="96" t="str">
        <f>IF(OR($D$2="",$A184&gt;$G$2),"",INDEX(仕訳帳・設定!$AB$6:$AK$1000,$J184,3)&amp;" "&amp;INDEX(仕訳帳・設定!$AB$6:$AK$1000,$J184,4))</f>
        <v/>
      </c>
      <c r="D184" s="163" t="str">
        <f>IF(OR($D$2="",$A184&gt;$G$2),"",IF($I184="借",INDEX(仕訳帳・設定!$AB$6:$AK$1000,$J184,9),INDEX(仕訳帳・設定!$AB$6:$AK$1000,$J184,6)))</f>
        <v/>
      </c>
      <c r="E184" s="85" t="str">
        <f>IF($A184&gt;$G$2,"",IF($I184="借",(INDEX(仕訳帳・設定!$AB$6:$AK$1000,$J184,7)),0))</f>
        <v/>
      </c>
      <c r="F184" s="85" t="str">
        <f>IF($A184&gt;$G$2,"",IF($I184="借",0,INDEX(仕訳帳・設定!$AB$6:$AK$1000,$J184,7)))</f>
        <v/>
      </c>
      <c r="G184" s="164" t="str">
        <f t="shared" si="2"/>
        <v/>
      </c>
      <c r="I184" s="101" t="str">
        <f>IF($A184&gt;$G$2,"",INDEX(仕訳帳・設定!$AQ$6:$AQ$1000,MATCH($A184,仕訳帳・設定!$AP$6:$AP$1000,0),1))</f>
        <v/>
      </c>
      <c r="J184" s="100" t="str">
        <f>IF($A184&gt;$G$2,"",MATCH($A184,仕訳帳・設定!$AP$6:$AP$1000))</f>
        <v/>
      </c>
    </row>
    <row r="185" spans="1:10" x14ac:dyDescent="0.2">
      <c r="A185" s="49">
        <v>180</v>
      </c>
      <c r="B185" s="96" t="str">
        <f>IF($A185&gt;$G$2,"",INDEX(仕訳帳・設定!$AB$6:$AK$1000,$J185,1))</f>
        <v/>
      </c>
      <c r="C185" s="96" t="str">
        <f>IF(OR($D$2="",$A185&gt;$G$2),"",INDEX(仕訳帳・設定!$AB$6:$AK$1000,$J185,3)&amp;" "&amp;INDEX(仕訳帳・設定!$AB$6:$AK$1000,$J185,4))</f>
        <v/>
      </c>
      <c r="D185" s="163" t="str">
        <f>IF(OR($D$2="",$A185&gt;$G$2),"",IF($I185="借",INDEX(仕訳帳・設定!$AB$6:$AK$1000,$J185,9),INDEX(仕訳帳・設定!$AB$6:$AK$1000,$J185,6)))</f>
        <v/>
      </c>
      <c r="E185" s="85" t="str">
        <f>IF($A185&gt;$G$2,"",IF($I185="借",(INDEX(仕訳帳・設定!$AB$6:$AK$1000,$J185,7)),0))</f>
        <v/>
      </c>
      <c r="F185" s="85" t="str">
        <f>IF($A185&gt;$G$2,"",IF($I185="借",0,INDEX(仕訳帳・設定!$AB$6:$AK$1000,$J185,7)))</f>
        <v/>
      </c>
      <c r="G185" s="164" t="str">
        <f t="shared" si="2"/>
        <v/>
      </c>
      <c r="I185" s="101" t="str">
        <f>IF($A185&gt;$G$2,"",INDEX(仕訳帳・設定!$AQ$6:$AQ$1000,MATCH($A185,仕訳帳・設定!$AP$6:$AP$1000,0),1))</f>
        <v/>
      </c>
      <c r="J185" s="100" t="str">
        <f>IF($A185&gt;$G$2,"",MATCH($A185,仕訳帳・設定!$AP$6:$AP$1000))</f>
        <v/>
      </c>
    </row>
    <row r="186" spans="1:10" x14ac:dyDescent="0.2">
      <c r="A186" s="49">
        <v>181</v>
      </c>
      <c r="B186" s="96" t="str">
        <f>IF($A186&gt;$G$2,"",INDEX(仕訳帳・設定!$AB$6:$AK$1000,$J186,1))</f>
        <v/>
      </c>
      <c r="C186" s="96" t="str">
        <f>IF(OR($D$2="",$A186&gt;$G$2),"",INDEX(仕訳帳・設定!$AB$6:$AK$1000,$J186,3)&amp;" "&amp;INDEX(仕訳帳・設定!$AB$6:$AK$1000,$J186,4))</f>
        <v/>
      </c>
      <c r="D186" s="163" t="str">
        <f>IF(OR($D$2="",$A186&gt;$G$2),"",IF($I186="借",INDEX(仕訳帳・設定!$AB$6:$AK$1000,$J186,9),INDEX(仕訳帳・設定!$AB$6:$AK$1000,$J186,6)))</f>
        <v/>
      </c>
      <c r="E186" s="85" t="str">
        <f>IF($A186&gt;$G$2,"",IF($I186="借",(INDEX(仕訳帳・設定!$AB$6:$AK$1000,$J186,7)),0))</f>
        <v/>
      </c>
      <c r="F186" s="85" t="str">
        <f>IF($A186&gt;$G$2,"",IF($I186="借",0,INDEX(仕訳帳・設定!$AB$6:$AK$1000,$J186,7)))</f>
        <v/>
      </c>
      <c r="G186" s="164" t="str">
        <f t="shared" si="2"/>
        <v/>
      </c>
      <c r="I186" s="101" t="str">
        <f>IF($A186&gt;$G$2,"",INDEX(仕訳帳・設定!$AQ$6:$AQ$1000,MATCH($A186,仕訳帳・設定!$AP$6:$AP$1000,0),1))</f>
        <v/>
      </c>
      <c r="J186" s="100" t="str">
        <f>IF($A186&gt;$G$2,"",MATCH($A186,仕訳帳・設定!$AP$6:$AP$1000))</f>
        <v/>
      </c>
    </row>
    <row r="187" spans="1:10" x14ac:dyDescent="0.2">
      <c r="A187" s="49">
        <v>182</v>
      </c>
      <c r="B187" s="96" t="str">
        <f>IF($A187&gt;$G$2,"",INDEX(仕訳帳・設定!$AB$6:$AK$1000,$J187,1))</f>
        <v/>
      </c>
      <c r="C187" s="96" t="str">
        <f>IF(OR($D$2="",$A187&gt;$G$2),"",INDEX(仕訳帳・設定!$AB$6:$AK$1000,$J187,3)&amp;" "&amp;INDEX(仕訳帳・設定!$AB$6:$AK$1000,$J187,4))</f>
        <v/>
      </c>
      <c r="D187" s="163" t="str">
        <f>IF(OR($D$2="",$A187&gt;$G$2),"",IF($I187="借",INDEX(仕訳帳・設定!$AB$6:$AK$1000,$J187,9),INDEX(仕訳帳・設定!$AB$6:$AK$1000,$J187,6)))</f>
        <v/>
      </c>
      <c r="E187" s="85" t="str">
        <f>IF($A187&gt;$G$2,"",IF($I187="借",(INDEX(仕訳帳・設定!$AB$6:$AK$1000,$J187,7)),0))</f>
        <v/>
      </c>
      <c r="F187" s="85" t="str">
        <f>IF($A187&gt;$G$2,"",IF($I187="借",0,INDEX(仕訳帳・設定!$AB$6:$AK$1000,$J187,7)))</f>
        <v/>
      </c>
      <c r="G187" s="164" t="str">
        <f t="shared" si="2"/>
        <v/>
      </c>
      <c r="I187" s="101" t="str">
        <f>IF($A187&gt;$G$2,"",INDEX(仕訳帳・設定!$AQ$6:$AQ$1000,MATCH($A187,仕訳帳・設定!$AP$6:$AP$1000,0),1))</f>
        <v/>
      </c>
      <c r="J187" s="100" t="str">
        <f>IF($A187&gt;$G$2,"",MATCH($A187,仕訳帳・設定!$AP$6:$AP$1000))</f>
        <v/>
      </c>
    </row>
    <row r="188" spans="1:10" x14ac:dyDescent="0.2">
      <c r="A188" s="49">
        <v>183</v>
      </c>
      <c r="B188" s="96" t="str">
        <f>IF($A188&gt;$G$2,"",INDEX(仕訳帳・設定!$AB$6:$AK$1000,$J188,1))</f>
        <v/>
      </c>
      <c r="C188" s="96" t="str">
        <f>IF(OR($D$2="",$A188&gt;$G$2),"",INDEX(仕訳帳・設定!$AB$6:$AK$1000,$J188,3)&amp;" "&amp;INDEX(仕訳帳・設定!$AB$6:$AK$1000,$J188,4))</f>
        <v/>
      </c>
      <c r="D188" s="163" t="str">
        <f>IF(OR($D$2="",$A188&gt;$G$2),"",IF($I188="借",INDEX(仕訳帳・設定!$AB$6:$AK$1000,$J188,9),INDEX(仕訳帳・設定!$AB$6:$AK$1000,$J188,6)))</f>
        <v/>
      </c>
      <c r="E188" s="85" t="str">
        <f>IF($A188&gt;$G$2,"",IF($I188="借",(INDEX(仕訳帳・設定!$AB$6:$AK$1000,$J188,7)),0))</f>
        <v/>
      </c>
      <c r="F188" s="85" t="str">
        <f>IF($A188&gt;$G$2,"",IF($I188="借",0,INDEX(仕訳帳・設定!$AB$6:$AK$1000,$J188,7)))</f>
        <v/>
      </c>
      <c r="G188" s="164" t="str">
        <f t="shared" si="2"/>
        <v/>
      </c>
      <c r="I188" s="101" t="str">
        <f>IF($A188&gt;$G$2,"",INDEX(仕訳帳・設定!$AQ$6:$AQ$1000,MATCH($A188,仕訳帳・設定!$AP$6:$AP$1000,0),1))</f>
        <v/>
      </c>
      <c r="J188" s="100" t="str">
        <f>IF($A188&gt;$G$2,"",MATCH($A188,仕訳帳・設定!$AP$6:$AP$1000))</f>
        <v/>
      </c>
    </row>
    <row r="189" spans="1:10" x14ac:dyDescent="0.2">
      <c r="A189" s="49">
        <v>184</v>
      </c>
      <c r="B189" s="96" t="str">
        <f>IF($A189&gt;$G$2,"",INDEX(仕訳帳・設定!$AB$6:$AK$1000,$J189,1))</f>
        <v/>
      </c>
      <c r="C189" s="96" t="str">
        <f>IF(OR($D$2="",$A189&gt;$G$2),"",INDEX(仕訳帳・設定!$AB$6:$AK$1000,$J189,3)&amp;" "&amp;INDEX(仕訳帳・設定!$AB$6:$AK$1000,$J189,4))</f>
        <v/>
      </c>
      <c r="D189" s="163" t="str">
        <f>IF(OR($D$2="",$A189&gt;$G$2),"",IF($I189="借",INDEX(仕訳帳・設定!$AB$6:$AK$1000,$J189,9),INDEX(仕訳帳・設定!$AB$6:$AK$1000,$J189,6)))</f>
        <v/>
      </c>
      <c r="E189" s="85" t="str">
        <f>IF($A189&gt;$G$2,"",IF($I189="借",(INDEX(仕訳帳・設定!$AB$6:$AK$1000,$J189,7)),0))</f>
        <v/>
      </c>
      <c r="F189" s="85" t="str">
        <f>IF($A189&gt;$G$2,"",IF($I189="借",0,INDEX(仕訳帳・設定!$AB$6:$AK$1000,$J189,7)))</f>
        <v/>
      </c>
      <c r="G189" s="164" t="str">
        <f t="shared" si="2"/>
        <v/>
      </c>
      <c r="I189" s="101" t="str">
        <f>IF($A189&gt;$G$2,"",INDEX(仕訳帳・設定!$AQ$6:$AQ$1000,MATCH($A189,仕訳帳・設定!$AP$6:$AP$1000,0),1))</f>
        <v/>
      </c>
      <c r="J189" s="100" t="str">
        <f>IF($A189&gt;$G$2,"",MATCH($A189,仕訳帳・設定!$AP$6:$AP$1000))</f>
        <v/>
      </c>
    </row>
    <row r="190" spans="1:10" x14ac:dyDescent="0.2">
      <c r="A190" s="49">
        <v>185</v>
      </c>
      <c r="B190" s="96" t="str">
        <f>IF($A190&gt;$G$2,"",INDEX(仕訳帳・設定!$AB$6:$AK$1000,$J190,1))</f>
        <v/>
      </c>
      <c r="C190" s="96" t="str">
        <f>IF(OR($D$2="",$A190&gt;$G$2),"",INDEX(仕訳帳・設定!$AB$6:$AK$1000,$J190,3)&amp;" "&amp;INDEX(仕訳帳・設定!$AB$6:$AK$1000,$J190,4))</f>
        <v/>
      </c>
      <c r="D190" s="163" t="str">
        <f>IF(OR($D$2="",$A190&gt;$G$2),"",IF($I190="借",INDEX(仕訳帳・設定!$AB$6:$AK$1000,$J190,9),INDEX(仕訳帳・設定!$AB$6:$AK$1000,$J190,6)))</f>
        <v/>
      </c>
      <c r="E190" s="85" t="str">
        <f>IF($A190&gt;$G$2,"",IF($I190="借",(INDEX(仕訳帳・設定!$AB$6:$AK$1000,$J190,7)),0))</f>
        <v/>
      </c>
      <c r="F190" s="85" t="str">
        <f>IF($A190&gt;$G$2,"",IF($I190="借",0,INDEX(仕訳帳・設定!$AB$6:$AK$1000,$J190,7)))</f>
        <v/>
      </c>
      <c r="G190" s="164" t="str">
        <f t="shared" si="2"/>
        <v/>
      </c>
      <c r="I190" s="101" t="str">
        <f>IF($A190&gt;$G$2,"",INDEX(仕訳帳・設定!$AQ$6:$AQ$1000,MATCH($A190,仕訳帳・設定!$AP$6:$AP$1000,0),1))</f>
        <v/>
      </c>
      <c r="J190" s="100" t="str">
        <f>IF($A190&gt;$G$2,"",MATCH($A190,仕訳帳・設定!$AP$6:$AP$1000))</f>
        <v/>
      </c>
    </row>
    <row r="191" spans="1:10" x14ac:dyDescent="0.2">
      <c r="A191" s="49">
        <v>186</v>
      </c>
      <c r="B191" s="96" t="str">
        <f>IF($A191&gt;$G$2,"",INDEX(仕訳帳・設定!$AB$6:$AK$1000,$J191,1))</f>
        <v/>
      </c>
      <c r="C191" s="96" t="str">
        <f>IF(OR($D$2="",$A191&gt;$G$2),"",INDEX(仕訳帳・設定!$AB$6:$AK$1000,$J191,3)&amp;" "&amp;INDEX(仕訳帳・設定!$AB$6:$AK$1000,$J191,4))</f>
        <v/>
      </c>
      <c r="D191" s="163" t="str">
        <f>IF(OR($D$2="",$A191&gt;$G$2),"",IF($I191="借",INDEX(仕訳帳・設定!$AB$6:$AK$1000,$J191,9),INDEX(仕訳帳・設定!$AB$6:$AK$1000,$J191,6)))</f>
        <v/>
      </c>
      <c r="E191" s="85" t="str">
        <f>IF($A191&gt;$G$2,"",IF($I191="借",(INDEX(仕訳帳・設定!$AB$6:$AK$1000,$J191,7)),0))</f>
        <v/>
      </c>
      <c r="F191" s="85" t="str">
        <f>IF($A191&gt;$G$2,"",IF($I191="借",0,INDEX(仕訳帳・設定!$AB$6:$AK$1000,$J191,7)))</f>
        <v/>
      </c>
      <c r="G191" s="164" t="str">
        <f t="shared" si="2"/>
        <v/>
      </c>
      <c r="I191" s="101" t="str">
        <f>IF($A191&gt;$G$2,"",INDEX(仕訳帳・設定!$AQ$6:$AQ$1000,MATCH($A191,仕訳帳・設定!$AP$6:$AP$1000,0),1))</f>
        <v/>
      </c>
      <c r="J191" s="100" t="str">
        <f>IF($A191&gt;$G$2,"",MATCH($A191,仕訳帳・設定!$AP$6:$AP$1000))</f>
        <v/>
      </c>
    </row>
    <row r="192" spans="1:10" x14ac:dyDescent="0.2">
      <c r="A192" s="49">
        <v>187</v>
      </c>
      <c r="B192" s="96" t="str">
        <f>IF($A192&gt;$G$2,"",INDEX(仕訳帳・設定!$AB$6:$AK$1000,$J192,1))</f>
        <v/>
      </c>
      <c r="C192" s="96" t="str">
        <f>IF(OR($D$2="",$A192&gt;$G$2),"",INDEX(仕訳帳・設定!$AB$6:$AK$1000,$J192,3)&amp;" "&amp;INDEX(仕訳帳・設定!$AB$6:$AK$1000,$J192,4))</f>
        <v/>
      </c>
      <c r="D192" s="163" t="str">
        <f>IF(OR($D$2="",$A192&gt;$G$2),"",IF($I192="借",INDEX(仕訳帳・設定!$AB$6:$AK$1000,$J192,9),INDEX(仕訳帳・設定!$AB$6:$AK$1000,$J192,6)))</f>
        <v/>
      </c>
      <c r="E192" s="85" t="str">
        <f>IF($A192&gt;$G$2,"",IF($I192="借",(INDEX(仕訳帳・設定!$AB$6:$AK$1000,$J192,7)),0))</f>
        <v/>
      </c>
      <c r="F192" s="85" t="str">
        <f>IF($A192&gt;$G$2,"",IF($I192="借",0,INDEX(仕訳帳・設定!$AB$6:$AK$1000,$J192,7)))</f>
        <v/>
      </c>
      <c r="G192" s="164" t="str">
        <f t="shared" si="2"/>
        <v/>
      </c>
      <c r="I192" s="101" t="str">
        <f>IF($A192&gt;$G$2,"",INDEX(仕訳帳・設定!$AQ$6:$AQ$1000,MATCH($A192,仕訳帳・設定!$AP$6:$AP$1000,0),1))</f>
        <v/>
      </c>
      <c r="J192" s="100" t="str">
        <f>IF($A192&gt;$G$2,"",MATCH($A192,仕訳帳・設定!$AP$6:$AP$1000))</f>
        <v/>
      </c>
    </row>
    <row r="193" spans="1:10" x14ac:dyDescent="0.2">
      <c r="A193" s="49">
        <v>188</v>
      </c>
      <c r="B193" s="96" t="str">
        <f>IF($A193&gt;$G$2,"",INDEX(仕訳帳・設定!$AB$6:$AK$1000,$J193,1))</f>
        <v/>
      </c>
      <c r="C193" s="96" t="str">
        <f>IF(OR($D$2="",$A193&gt;$G$2),"",INDEX(仕訳帳・設定!$AB$6:$AK$1000,$J193,3)&amp;" "&amp;INDEX(仕訳帳・設定!$AB$6:$AK$1000,$J193,4))</f>
        <v/>
      </c>
      <c r="D193" s="163" t="str">
        <f>IF(OR($D$2="",$A193&gt;$G$2),"",IF($I193="借",INDEX(仕訳帳・設定!$AB$6:$AK$1000,$J193,9),INDEX(仕訳帳・設定!$AB$6:$AK$1000,$J193,6)))</f>
        <v/>
      </c>
      <c r="E193" s="85" t="str">
        <f>IF($A193&gt;$G$2,"",IF($I193="借",(INDEX(仕訳帳・設定!$AB$6:$AK$1000,$J193,7)),0))</f>
        <v/>
      </c>
      <c r="F193" s="85" t="str">
        <f>IF($A193&gt;$G$2,"",IF($I193="借",0,INDEX(仕訳帳・設定!$AB$6:$AK$1000,$J193,7)))</f>
        <v/>
      </c>
      <c r="G193" s="164" t="str">
        <f t="shared" si="2"/>
        <v/>
      </c>
      <c r="I193" s="101" t="str">
        <f>IF($A193&gt;$G$2,"",INDEX(仕訳帳・設定!$AQ$6:$AQ$1000,MATCH($A193,仕訳帳・設定!$AP$6:$AP$1000,0),1))</f>
        <v/>
      </c>
      <c r="J193" s="100" t="str">
        <f>IF($A193&gt;$G$2,"",MATCH($A193,仕訳帳・設定!$AP$6:$AP$1000))</f>
        <v/>
      </c>
    </row>
    <row r="194" spans="1:10" x14ac:dyDescent="0.2">
      <c r="A194" s="49">
        <v>189</v>
      </c>
      <c r="B194" s="96" t="str">
        <f>IF($A194&gt;$G$2,"",INDEX(仕訳帳・設定!$AB$6:$AK$1000,$J194,1))</f>
        <v/>
      </c>
      <c r="C194" s="96" t="str">
        <f>IF(OR($D$2="",$A194&gt;$G$2),"",INDEX(仕訳帳・設定!$AB$6:$AK$1000,$J194,3)&amp;" "&amp;INDEX(仕訳帳・設定!$AB$6:$AK$1000,$J194,4))</f>
        <v/>
      </c>
      <c r="D194" s="163" t="str">
        <f>IF(OR($D$2="",$A194&gt;$G$2),"",IF($I194="借",INDEX(仕訳帳・設定!$AB$6:$AK$1000,$J194,9),INDEX(仕訳帳・設定!$AB$6:$AK$1000,$J194,6)))</f>
        <v/>
      </c>
      <c r="E194" s="85" t="str">
        <f>IF($A194&gt;$G$2,"",IF($I194="借",(INDEX(仕訳帳・設定!$AB$6:$AK$1000,$J194,7)),0))</f>
        <v/>
      </c>
      <c r="F194" s="85" t="str">
        <f>IF($A194&gt;$G$2,"",IF($I194="借",0,INDEX(仕訳帳・設定!$AB$6:$AK$1000,$J194,7)))</f>
        <v/>
      </c>
      <c r="G194" s="164" t="str">
        <f t="shared" si="2"/>
        <v/>
      </c>
      <c r="I194" s="101" t="str">
        <f>IF($A194&gt;$G$2,"",INDEX(仕訳帳・設定!$AQ$6:$AQ$1000,MATCH($A194,仕訳帳・設定!$AP$6:$AP$1000,0),1))</f>
        <v/>
      </c>
      <c r="J194" s="100" t="str">
        <f>IF($A194&gt;$G$2,"",MATCH($A194,仕訳帳・設定!$AP$6:$AP$1000))</f>
        <v/>
      </c>
    </row>
    <row r="195" spans="1:10" x14ac:dyDescent="0.2">
      <c r="A195" s="49">
        <v>190</v>
      </c>
      <c r="B195" s="96" t="str">
        <f>IF($A195&gt;$G$2,"",INDEX(仕訳帳・設定!$AB$6:$AK$1000,$J195,1))</f>
        <v/>
      </c>
      <c r="C195" s="96" t="str">
        <f>IF(OR($D$2="",$A195&gt;$G$2),"",INDEX(仕訳帳・設定!$AB$6:$AK$1000,$J195,3)&amp;" "&amp;INDEX(仕訳帳・設定!$AB$6:$AK$1000,$J195,4))</f>
        <v/>
      </c>
      <c r="D195" s="163" t="str">
        <f>IF(OR($D$2="",$A195&gt;$G$2),"",IF($I195="借",INDEX(仕訳帳・設定!$AB$6:$AK$1000,$J195,9),INDEX(仕訳帳・設定!$AB$6:$AK$1000,$J195,6)))</f>
        <v/>
      </c>
      <c r="E195" s="85" t="str">
        <f>IF($A195&gt;$G$2,"",IF($I195="借",(INDEX(仕訳帳・設定!$AB$6:$AK$1000,$J195,7)),0))</f>
        <v/>
      </c>
      <c r="F195" s="85" t="str">
        <f>IF($A195&gt;$G$2,"",IF($I195="借",0,INDEX(仕訳帳・設定!$AB$6:$AK$1000,$J195,7)))</f>
        <v/>
      </c>
      <c r="G195" s="164" t="str">
        <f t="shared" si="2"/>
        <v/>
      </c>
      <c r="I195" s="101" t="str">
        <f>IF($A195&gt;$G$2,"",INDEX(仕訳帳・設定!$AQ$6:$AQ$1000,MATCH($A195,仕訳帳・設定!$AP$6:$AP$1000,0),1))</f>
        <v/>
      </c>
      <c r="J195" s="100" t="str">
        <f>IF($A195&gt;$G$2,"",MATCH($A195,仕訳帳・設定!$AP$6:$AP$1000))</f>
        <v/>
      </c>
    </row>
    <row r="196" spans="1:10" x14ac:dyDescent="0.2">
      <c r="A196" s="49">
        <v>191</v>
      </c>
      <c r="B196" s="96" t="str">
        <f>IF($A196&gt;$G$2,"",INDEX(仕訳帳・設定!$AB$6:$AK$1000,$J196,1))</f>
        <v/>
      </c>
      <c r="C196" s="96" t="str">
        <f>IF(OR($D$2="",$A196&gt;$G$2),"",INDEX(仕訳帳・設定!$AB$6:$AK$1000,$J196,3)&amp;" "&amp;INDEX(仕訳帳・設定!$AB$6:$AK$1000,$J196,4))</f>
        <v/>
      </c>
      <c r="D196" s="163" t="str">
        <f>IF(OR($D$2="",$A196&gt;$G$2),"",IF($I196="借",INDEX(仕訳帳・設定!$AB$6:$AK$1000,$J196,9),INDEX(仕訳帳・設定!$AB$6:$AK$1000,$J196,6)))</f>
        <v/>
      </c>
      <c r="E196" s="85" t="str">
        <f>IF($A196&gt;$G$2,"",IF($I196="借",(INDEX(仕訳帳・設定!$AB$6:$AK$1000,$J196,7)),0))</f>
        <v/>
      </c>
      <c r="F196" s="85" t="str">
        <f>IF($A196&gt;$G$2,"",IF($I196="借",0,INDEX(仕訳帳・設定!$AB$6:$AK$1000,$J196,7)))</f>
        <v/>
      </c>
      <c r="G196" s="164" t="str">
        <f t="shared" si="2"/>
        <v/>
      </c>
      <c r="I196" s="101" t="str">
        <f>IF($A196&gt;$G$2,"",INDEX(仕訳帳・設定!$AQ$6:$AQ$1000,MATCH($A196,仕訳帳・設定!$AP$6:$AP$1000,0),1))</f>
        <v/>
      </c>
      <c r="J196" s="100" t="str">
        <f>IF($A196&gt;$G$2,"",MATCH($A196,仕訳帳・設定!$AP$6:$AP$1000))</f>
        <v/>
      </c>
    </row>
    <row r="197" spans="1:10" x14ac:dyDescent="0.2">
      <c r="A197" s="49">
        <v>192</v>
      </c>
      <c r="B197" s="96" t="str">
        <f>IF($A197&gt;$G$2,"",INDEX(仕訳帳・設定!$AB$6:$AK$1000,$J197,1))</f>
        <v/>
      </c>
      <c r="C197" s="96" t="str">
        <f>IF(OR($D$2="",$A197&gt;$G$2),"",INDEX(仕訳帳・設定!$AB$6:$AK$1000,$J197,3)&amp;" "&amp;INDEX(仕訳帳・設定!$AB$6:$AK$1000,$J197,4))</f>
        <v/>
      </c>
      <c r="D197" s="163" t="str">
        <f>IF(OR($D$2="",$A197&gt;$G$2),"",IF($I197="借",INDEX(仕訳帳・設定!$AB$6:$AK$1000,$J197,9),INDEX(仕訳帳・設定!$AB$6:$AK$1000,$J197,6)))</f>
        <v/>
      </c>
      <c r="E197" s="85" t="str">
        <f>IF($A197&gt;$G$2,"",IF($I197="借",(INDEX(仕訳帳・設定!$AB$6:$AK$1000,$J197,7)),0))</f>
        <v/>
      </c>
      <c r="F197" s="85" t="str">
        <f>IF($A197&gt;$G$2,"",IF($I197="借",0,INDEX(仕訳帳・設定!$AB$6:$AK$1000,$J197,7)))</f>
        <v/>
      </c>
      <c r="G197" s="164" t="str">
        <f t="shared" si="2"/>
        <v/>
      </c>
      <c r="I197" s="101" t="str">
        <f>IF($A197&gt;$G$2,"",INDEX(仕訳帳・設定!$AQ$6:$AQ$1000,MATCH($A197,仕訳帳・設定!$AP$6:$AP$1000,0),1))</f>
        <v/>
      </c>
      <c r="J197" s="100" t="str">
        <f>IF($A197&gt;$G$2,"",MATCH($A197,仕訳帳・設定!$AP$6:$AP$1000))</f>
        <v/>
      </c>
    </row>
    <row r="198" spans="1:10" x14ac:dyDescent="0.2">
      <c r="A198" s="49">
        <v>193</v>
      </c>
      <c r="B198" s="96" t="str">
        <f>IF($A198&gt;$G$2,"",INDEX(仕訳帳・設定!$AB$6:$AK$1000,$J198,1))</f>
        <v/>
      </c>
      <c r="C198" s="96" t="str">
        <f>IF(OR($D$2="",$A198&gt;$G$2),"",INDEX(仕訳帳・設定!$AB$6:$AK$1000,$J198,3)&amp;" "&amp;INDEX(仕訳帳・設定!$AB$6:$AK$1000,$J198,4))</f>
        <v/>
      </c>
      <c r="D198" s="163" t="str">
        <f>IF(OR($D$2="",$A198&gt;$G$2),"",IF($I198="借",INDEX(仕訳帳・設定!$AB$6:$AK$1000,$J198,9),INDEX(仕訳帳・設定!$AB$6:$AK$1000,$J198,6)))</f>
        <v/>
      </c>
      <c r="E198" s="85" t="str">
        <f>IF($A198&gt;$G$2,"",IF($I198="借",(INDEX(仕訳帳・設定!$AB$6:$AK$1000,$J198,7)),0))</f>
        <v/>
      </c>
      <c r="F198" s="85" t="str">
        <f>IF($A198&gt;$G$2,"",IF($I198="借",0,INDEX(仕訳帳・設定!$AB$6:$AK$1000,$J198,7)))</f>
        <v/>
      </c>
      <c r="G198" s="164" t="str">
        <f t="shared" ref="G198:G261" si="3">IF($A198&gt;$G$2,"",IF($F$2="借方残",G197+E198-F198,G197+F198-E198))</f>
        <v/>
      </c>
      <c r="I198" s="101" t="str">
        <f>IF($A198&gt;$G$2,"",INDEX(仕訳帳・設定!$AQ$6:$AQ$1000,MATCH($A198,仕訳帳・設定!$AP$6:$AP$1000,0),1))</f>
        <v/>
      </c>
      <c r="J198" s="100" t="str">
        <f>IF($A198&gt;$G$2,"",MATCH($A198,仕訳帳・設定!$AP$6:$AP$1000))</f>
        <v/>
      </c>
    </row>
    <row r="199" spans="1:10" x14ac:dyDescent="0.2">
      <c r="A199" s="49">
        <v>194</v>
      </c>
      <c r="B199" s="96" t="str">
        <f>IF($A199&gt;$G$2,"",INDEX(仕訳帳・設定!$AB$6:$AK$1000,$J199,1))</f>
        <v/>
      </c>
      <c r="C199" s="96" t="str">
        <f>IF(OR($D$2="",$A199&gt;$G$2),"",INDEX(仕訳帳・設定!$AB$6:$AK$1000,$J199,3)&amp;" "&amp;INDEX(仕訳帳・設定!$AB$6:$AK$1000,$J199,4))</f>
        <v/>
      </c>
      <c r="D199" s="163" t="str">
        <f>IF(OR($D$2="",$A199&gt;$G$2),"",IF($I199="借",INDEX(仕訳帳・設定!$AB$6:$AK$1000,$J199,9),INDEX(仕訳帳・設定!$AB$6:$AK$1000,$J199,6)))</f>
        <v/>
      </c>
      <c r="E199" s="85" t="str">
        <f>IF($A199&gt;$G$2,"",IF($I199="借",(INDEX(仕訳帳・設定!$AB$6:$AK$1000,$J199,7)),0))</f>
        <v/>
      </c>
      <c r="F199" s="85" t="str">
        <f>IF($A199&gt;$G$2,"",IF($I199="借",0,INDEX(仕訳帳・設定!$AB$6:$AK$1000,$J199,7)))</f>
        <v/>
      </c>
      <c r="G199" s="164" t="str">
        <f t="shared" si="3"/>
        <v/>
      </c>
      <c r="I199" s="101" t="str">
        <f>IF($A199&gt;$G$2,"",INDEX(仕訳帳・設定!$AQ$6:$AQ$1000,MATCH($A199,仕訳帳・設定!$AP$6:$AP$1000,0),1))</f>
        <v/>
      </c>
      <c r="J199" s="100" t="str">
        <f>IF($A199&gt;$G$2,"",MATCH($A199,仕訳帳・設定!$AP$6:$AP$1000))</f>
        <v/>
      </c>
    </row>
    <row r="200" spans="1:10" x14ac:dyDescent="0.2">
      <c r="A200" s="49">
        <v>195</v>
      </c>
      <c r="B200" s="96" t="str">
        <f>IF($A200&gt;$G$2,"",INDEX(仕訳帳・設定!$AB$6:$AK$1000,$J200,1))</f>
        <v/>
      </c>
      <c r="C200" s="96" t="str">
        <f>IF(OR($D$2="",$A200&gt;$G$2),"",INDEX(仕訳帳・設定!$AB$6:$AK$1000,$J200,3)&amp;" "&amp;INDEX(仕訳帳・設定!$AB$6:$AK$1000,$J200,4))</f>
        <v/>
      </c>
      <c r="D200" s="163" t="str">
        <f>IF(OR($D$2="",$A200&gt;$G$2),"",IF($I200="借",INDEX(仕訳帳・設定!$AB$6:$AK$1000,$J200,9),INDEX(仕訳帳・設定!$AB$6:$AK$1000,$J200,6)))</f>
        <v/>
      </c>
      <c r="E200" s="85" t="str">
        <f>IF($A200&gt;$G$2,"",IF($I200="借",(INDEX(仕訳帳・設定!$AB$6:$AK$1000,$J200,7)),0))</f>
        <v/>
      </c>
      <c r="F200" s="85" t="str">
        <f>IF($A200&gt;$G$2,"",IF($I200="借",0,INDEX(仕訳帳・設定!$AB$6:$AK$1000,$J200,7)))</f>
        <v/>
      </c>
      <c r="G200" s="164" t="str">
        <f t="shared" si="3"/>
        <v/>
      </c>
      <c r="I200" s="101" t="str">
        <f>IF($A200&gt;$G$2,"",INDEX(仕訳帳・設定!$AQ$6:$AQ$1000,MATCH($A200,仕訳帳・設定!$AP$6:$AP$1000,0),1))</f>
        <v/>
      </c>
      <c r="J200" s="100" t="str">
        <f>IF($A200&gt;$G$2,"",MATCH($A200,仕訳帳・設定!$AP$6:$AP$1000))</f>
        <v/>
      </c>
    </row>
    <row r="201" spans="1:10" x14ac:dyDescent="0.2">
      <c r="A201" s="49">
        <v>196</v>
      </c>
      <c r="B201" s="96" t="str">
        <f>IF($A201&gt;$G$2,"",INDEX(仕訳帳・設定!$AB$6:$AK$1000,$J201,1))</f>
        <v/>
      </c>
      <c r="C201" s="96" t="str">
        <f>IF(OR($D$2="",$A201&gt;$G$2),"",INDEX(仕訳帳・設定!$AB$6:$AK$1000,$J201,3)&amp;" "&amp;INDEX(仕訳帳・設定!$AB$6:$AK$1000,$J201,4))</f>
        <v/>
      </c>
      <c r="D201" s="163" t="str">
        <f>IF(OR($D$2="",$A201&gt;$G$2),"",IF($I201="借",INDEX(仕訳帳・設定!$AB$6:$AK$1000,$J201,9),INDEX(仕訳帳・設定!$AB$6:$AK$1000,$J201,6)))</f>
        <v/>
      </c>
      <c r="E201" s="85" t="str">
        <f>IF($A201&gt;$G$2,"",IF($I201="借",(INDEX(仕訳帳・設定!$AB$6:$AK$1000,$J201,7)),0))</f>
        <v/>
      </c>
      <c r="F201" s="85" t="str">
        <f>IF($A201&gt;$G$2,"",IF($I201="借",0,INDEX(仕訳帳・設定!$AB$6:$AK$1000,$J201,7)))</f>
        <v/>
      </c>
      <c r="G201" s="164" t="str">
        <f t="shared" si="3"/>
        <v/>
      </c>
      <c r="I201" s="101" t="str">
        <f>IF($A201&gt;$G$2,"",INDEX(仕訳帳・設定!$AQ$6:$AQ$1000,MATCH($A201,仕訳帳・設定!$AP$6:$AP$1000,0),1))</f>
        <v/>
      </c>
      <c r="J201" s="100" t="str">
        <f>IF($A201&gt;$G$2,"",MATCH($A201,仕訳帳・設定!$AP$6:$AP$1000))</f>
        <v/>
      </c>
    </row>
    <row r="202" spans="1:10" x14ac:dyDescent="0.2">
      <c r="A202" s="49">
        <v>197</v>
      </c>
      <c r="B202" s="96" t="str">
        <f>IF($A202&gt;$G$2,"",INDEX(仕訳帳・設定!$AB$6:$AK$1000,$J202,1))</f>
        <v/>
      </c>
      <c r="C202" s="96" t="str">
        <f>IF(OR($D$2="",$A202&gt;$G$2),"",INDEX(仕訳帳・設定!$AB$6:$AK$1000,$J202,3)&amp;" "&amp;INDEX(仕訳帳・設定!$AB$6:$AK$1000,$J202,4))</f>
        <v/>
      </c>
      <c r="D202" s="163" t="str">
        <f>IF(OR($D$2="",$A202&gt;$G$2),"",IF($I202="借",INDEX(仕訳帳・設定!$AB$6:$AK$1000,$J202,9),INDEX(仕訳帳・設定!$AB$6:$AK$1000,$J202,6)))</f>
        <v/>
      </c>
      <c r="E202" s="85" t="str">
        <f>IF($A202&gt;$G$2,"",IF($I202="借",(INDEX(仕訳帳・設定!$AB$6:$AK$1000,$J202,7)),0))</f>
        <v/>
      </c>
      <c r="F202" s="85" t="str">
        <f>IF($A202&gt;$G$2,"",IF($I202="借",0,INDEX(仕訳帳・設定!$AB$6:$AK$1000,$J202,7)))</f>
        <v/>
      </c>
      <c r="G202" s="164" t="str">
        <f t="shared" si="3"/>
        <v/>
      </c>
      <c r="I202" s="101" t="str">
        <f>IF($A202&gt;$G$2,"",INDEX(仕訳帳・設定!$AQ$6:$AQ$1000,MATCH($A202,仕訳帳・設定!$AP$6:$AP$1000,0),1))</f>
        <v/>
      </c>
      <c r="J202" s="100" t="str">
        <f>IF($A202&gt;$G$2,"",MATCH($A202,仕訳帳・設定!$AP$6:$AP$1000))</f>
        <v/>
      </c>
    </row>
    <row r="203" spans="1:10" x14ac:dyDescent="0.2">
      <c r="A203" s="49">
        <v>198</v>
      </c>
      <c r="B203" s="96" t="str">
        <f>IF($A203&gt;$G$2,"",INDEX(仕訳帳・設定!$AB$6:$AK$1000,$J203,1))</f>
        <v/>
      </c>
      <c r="C203" s="96" t="str">
        <f>IF(OR($D$2="",$A203&gt;$G$2),"",INDEX(仕訳帳・設定!$AB$6:$AK$1000,$J203,3)&amp;" "&amp;INDEX(仕訳帳・設定!$AB$6:$AK$1000,$J203,4))</f>
        <v/>
      </c>
      <c r="D203" s="163" t="str">
        <f>IF(OR($D$2="",$A203&gt;$G$2),"",IF($I203="借",INDEX(仕訳帳・設定!$AB$6:$AK$1000,$J203,9),INDEX(仕訳帳・設定!$AB$6:$AK$1000,$J203,6)))</f>
        <v/>
      </c>
      <c r="E203" s="85" t="str">
        <f>IF($A203&gt;$G$2,"",IF($I203="借",(INDEX(仕訳帳・設定!$AB$6:$AK$1000,$J203,7)),0))</f>
        <v/>
      </c>
      <c r="F203" s="85" t="str">
        <f>IF($A203&gt;$G$2,"",IF($I203="借",0,INDEX(仕訳帳・設定!$AB$6:$AK$1000,$J203,7)))</f>
        <v/>
      </c>
      <c r="G203" s="164" t="str">
        <f t="shared" si="3"/>
        <v/>
      </c>
      <c r="I203" s="101" t="str">
        <f>IF($A203&gt;$G$2,"",INDEX(仕訳帳・設定!$AQ$6:$AQ$1000,MATCH($A203,仕訳帳・設定!$AP$6:$AP$1000,0),1))</f>
        <v/>
      </c>
      <c r="J203" s="100" t="str">
        <f>IF($A203&gt;$G$2,"",MATCH($A203,仕訳帳・設定!$AP$6:$AP$1000))</f>
        <v/>
      </c>
    </row>
    <row r="204" spans="1:10" x14ac:dyDescent="0.2">
      <c r="A204" s="49">
        <v>199</v>
      </c>
      <c r="B204" s="96" t="str">
        <f>IF($A204&gt;$G$2,"",INDEX(仕訳帳・設定!$AB$6:$AK$1000,$J204,1))</f>
        <v/>
      </c>
      <c r="C204" s="96" t="str">
        <f>IF(OR($D$2="",$A204&gt;$G$2),"",INDEX(仕訳帳・設定!$AB$6:$AK$1000,$J204,3)&amp;" "&amp;INDEX(仕訳帳・設定!$AB$6:$AK$1000,$J204,4))</f>
        <v/>
      </c>
      <c r="D204" s="163" t="str">
        <f>IF(OR($D$2="",$A204&gt;$G$2),"",IF($I204="借",INDEX(仕訳帳・設定!$AB$6:$AK$1000,$J204,9),INDEX(仕訳帳・設定!$AB$6:$AK$1000,$J204,6)))</f>
        <v/>
      </c>
      <c r="E204" s="85" t="str">
        <f>IF($A204&gt;$G$2,"",IF($I204="借",(INDEX(仕訳帳・設定!$AB$6:$AK$1000,$J204,7)),0))</f>
        <v/>
      </c>
      <c r="F204" s="85" t="str">
        <f>IF($A204&gt;$G$2,"",IF($I204="借",0,INDEX(仕訳帳・設定!$AB$6:$AK$1000,$J204,7)))</f>
        <v/>
      </c>
      <c r="G204" s="164" t="str">
        <f t="shared" si="3"/>
        <v/>
      </c>
      <c r="I204" s="101" t="str">
        <f>IF($A204&gt;$G$2,"",INDEX(仕訳帳・設定!$AQ$6:$AQ$1000,MATCH($A204,仕訳帳・設定!$AP$6:$AP$1000,0),1))</f>
        <v/>
      </c>
      <c r="J204" s="100" t="str">
        <f>IF($A204&gt;$G$2,"",MATCH($A204,仕訳帳・設定!$AP$6:$AP$1000))</f>
        <v/>
      </c>
    </row>
    <row r="205" spans="1:10" x14ac:dyDescent="0.2">
      <c r="A205" s="49">
        <v>200</v>
      </c>
      <c r="B205" s="96" t="str">
        <f>IF($A205&gt;$G$2,"",INDEX(仕訳帳・設定!$AB$6:$AK$1000,$J205,1))</f>
        <v/>
      </c>
      <c r="C205" s="96" t="str">
        <f>IF(OR($D$2="",$A205&gt;$G$2),"",INDEX(仕訳帳・設定!$AB$6:$AK$1000,$J205,3)&amp;" "&amp;INDEX(仕訳帳・設定!$AB$6:$AK$1000,$J205,4))</f>
        <v/>
      </c>
      <c r="D205" s="163" t="str">
        <f>IF(OR($D$2="",$A205&gt;$G$2),"",IF($I205="借",INDEX(仕訳帳・設定!$AB$6:$AK$1000,$J205,9),INDEX(仕訳帳・設定!$AB$6:$AK$1000,$J205,6)))</f>
        <v/>
      </c>
      <c r="E205" s="85" t="str">
        <f>IF($A205&gt;$G$2,"",IF($I205="借",(INDEX(仕訳帳・設定!$AB$6:$AK$1000,$J205,7)),0))</f>
        <v/>
      </c>
      <c r="F205" s="85" t="str">
        <f>IF($A205&gt;$G$2,"",IF($I205="借",0,INDEX(仕訳帳・設定!$AB$6:$AK$1000,$J205,7)))</f>
        <v/>
      </c>
      <c r="G205" s="164" t="str">
        <f t="shared" si="3"/>
        <v/>
      </c>
      <c r="I205" s="101" t="str">
        <f>IF($A205&gt;$G$2,"",INDEX(仕訳帳・設定!$AQ$6:$AQ$1000,MATCH($A205,仕訳帳・設定!$AP$6:$AP$1000,0),1))</f>
        <v/>
      </c>
      <c r="J205" s="100" t="str">
        <f>IF($A205&gt;$G$2,"",MATCH($A205,仕訳帳・設定!$AP$6:$AP$1000))</f>
        <v/>
      </c>
    </row>
    <row r="206" spans="1:10" x14ac:dyDescent="0.2">
      <c r="A206" s="49">
        <v>201</v>
      </c>
      <c r="B206" s="96" t="str">
        <f>IF($A206&gt;$G$2,"",INDEX(仕訳帳・設定!$AB$6:$AK$1000,$J206,1))</f>
        <v/>
      </c>
      <c r="C206" s="96" t="str">
        <f>IF(OR($D$2="",$A206&gt;$G$2),"",INDEX(仕訳帳・設定!$AB$6:$AK$1000,$J206,3)&amp;" "&amp;INDEX(仕訳帳・設定!$AB$6:$AK$1000,$J206,4))</f>
        <v/>
      </c>
      <c r="D206" s="163" t="str">
        <f>IF(OR($D$2="",$A206&gt;$G$2),"",IF($I206="借",INDEX(仕訳帳・設定!$AB$6:$AK$1000,$J206,9),INDEX(仕訳帳・設定!$AB$6:$AK$1000,$J206,6)))</f>
        <v/>
      </c>
      <c r="E206" s="85" t="str">
        <f>IF($A206&gt;$G$2,"",IF($I206="借",(INDEX(仕訳帳・設定!$AB$6:$AK$1000,$J206,7)),0))</f>
        <v/>
      </c>
      <c r="F206" s="85" t="str">
        <f>IF($A206&gt;$G$2,"",IF($I206="借",0,INDEX(仕訳帳・設定!$AB$6:$AK$1000,$J206,7)))</f>
        <v/>
      </c>
      <c r="G206" s="164" t="str">
        <f t="shared" si="3"/>
        <v/>
      </c>
      <c r="I206" s="101" t="str">
        <f>IF($A206&gt;$G$2,"",INDEX(仕訳帳・設定!$AQ$6:$AQ$1000,MATCH($A206,仕訳帳・設定!$AP$6:$AP$1000,0),1))</f>
        <v/>
      </c>
      <c r="J206" s="100" t="str">
        <f>IF($A206&gt;$G$2,"",MATCH($A206,仕訳帳・設定!$AP$6:$AP$1000))</f>
        <v/>
      </c>
    </row>
    <row r="207" spans="1:10" x14ac:dyDescent="0.2">
      <c r="A207" s="49">
        <v>202</v>
      </c>
      <c r="B207" s="96" t="str">
        <f>IF($A207&gt;$G$2,"",INDEX(仕訳帳・設定!$AB$6:$AK$1000,$J207,1))</f>
        <v/>
      </c>
      <c r="C207" s="96" t="str">
        <f>IF(OR($D$2="",$A207&gt;$G$2),"",INDEX(仕訳帳・設定!$AB$6:$AK$1000,$J207,3)&amp;" "&amp;INDEX(仕訳帳・設定!$AB$6:$AK$1000,$J207,4))</f>
        <v/>
      </c>
      <c r="D207" s="163" t="str">
        <f>IF(OR($D$2="",$A207&gt;$G$2),"",IF($I207="借",INDEX(仕訳帳・設定!$AB$6:$AK$1000,$J207,9),INDEX(仕訳帳・設定!$AB$6:$AK$1000,$J207,6)))</f>
        <v/>
      </c>
      <c r="E207" s="85" t="str">
        <f>IF($A207&gt;$G$2,"",IF($I207="借",(INDEX(仕訳帳・設定!$AB$6:$AK$1000,$J207,7)),0))</f>
        <v/>
      </c>
      <c r="F207" s="85" t="str">
        <f>IF($A207&gt;$G$2,"",IF($I207="借",0,INDEX(仕訳帳・設定!$AB$6:$AK$1000,$J207,7)))</f>
        <v/>
      </c>
      <c r="G207" s="164" t="str">
        <f t="shared" si="3"/>
        <v/>
      </c>
      <c r="I207" s="101" t="str">
        <f>IF($A207&gt;$G$2,"",INDEX(仕訳帳・設定!$AQ$6:$AQ$1000,MATCH($A207,仕訳帳・設定!$AP$6:$AP$1000,0),1))</f>
        <v/>
      </c>
      <c r="J207" s="100" t="str">
        <f>IF($A207&gt;$G$2,"",MATCH($A207,仕訳帳・設定!$AP$6:$AP$1000))</f>
        <v/>
      </c>
    </row>
    <row r="208" spans="1:10" x14ac:dyDescent="0.2">
      <c r="A208" s="49">
        <v>203</v>
      </c>
      <c r="B208" s="96" t="str">
        <f>IF($A208&gt;$G$2,"",INDEX(仕訳帳・設定!$AB$6:$AK$1000,$J208,1))</f>
        <v/>
      </c>
      <c r="C208" s="96" t="str">
        <f>IF(OR($D$2="",$A208&gt;$G$2),"",INDEX(仕訳帳・設定!$AB$6:$AK$1000,$J208,3)&amp;" "&amp;INDEX(仕訳帳・設定!$AB$6:$AK$1000,$J208,4))</f>
        <v/>
      </c>
      <c r="D208" s="163" t="str">
        <f>IF(OR($D$2="",$A208&gt;$G$2),"",IF($I208="借",INDEX(仕訳帳・設定!$AB$6:$AK$1000,$J208,9),INDEX(仕訳帳・設定!$AB$6:$AK$1000,$J208,6)))</f>
        <v/>
      </c>
      <c r="E208" s="85" t="str">
        <f>IF($A208&gt;$G$2,"",IF($I208="借",(INDEX(仕訳帳・設定!$AB$6:$AK$1000,$J208,7)),0))</f>
        <v/>
      </c>
      <c r="F208" s="85" t="str">
        <f>IF($A208&gt;$G$2,"",IF($I208="借",0,INDEX(仕訳帳・設定!$AB$6:$AK$1000,$J208,7)))</f>
        <v/>
      </c>
      <c r="G208" s="164" t="str">
        <f t="shared" si="3"/>
        <v/>
      </c>
      <c r="I208" s="101" t="str">
        <f>IF($A208&gt;$G$2,"",INDEX(仕訳帳・設定!$AQ$6:$AQ$1000,MATCH($A208,仕訳帳・設定!$AP$6:$AP$1000,0),1))</f>
        <v/>
      </c>
      <c r="J208" s="100" t="str">
        <f>IF($A208&gt;$G$2,"",MATCH($A208,仕訳帳・設定!$AP$6:$AP$1000))</f>
        <v/>
      </c>
    </row>
    <row r="209" spans="1:10" x14ac:dyDescent="0.2">
      <c r="A209" s="49">
        <v>204</v>
      </c>
      <c r="B209" s="96" t="str">
        <f>IF($A209&gt;$G$2,"",INDEX(仕訳帳・設定!$AB$6:$AK$1000,$J209,1))</f>
        <v/>
      </c>
      <c r="C209" s="96" t="str">
        <f>IF(OR($D$2="",$A209&gt;$G$2),"",INDEX(仕訳帳・設定!$AB$6:$AK$1000,$J209,3)&amp;" "&amp;INDEX(仕訳帳・設定!$AB$6:$AK$1000,$J209,4))</f>
        <v/>
      </c>
      <c r="D209" s="163" t="str">
        <f>IF(OR($D$2="",$A209&gt;$G$2),"",IF($I209="借",INDEX(仕訳帳・設定!$AB$6:$AK$1000,$J209,9),INDEX(仕訳帳・設定!$AB$6:$AK$1000,$J209,6)))</f>
        <v/>
      </c>
      <c r="E209" s="85" t="str">
        <f>IF($A209&gt;$G$2,"",IF($I209="借",(INDEX(仕訳帳・設定!$AB$6:$AK$1000,$J209,7)),0))</f>
        <v/>
      </c>
      <c r="F209" s="85" t="str">
        <f>IF($A209&gt;$G$2,"",IF($I209="借",0,INDEX(仕訳帳・設定!$AB$6:$AK$1000,$J209,7)))</f>
        <v/>
      </c>
      <c r="G209" s="164" t="str">
        <f t="shared" si="3"/>
        <v/>
      </c>
      <c r="I209" s="101" t="str">
        <f>IF($A209&gt;$G$2,"",INDEX(仕訳帳・設定!$AQ$6:$AQ$1000,MATCH($A209,仕訳帳・設定!$AP$6:$AP$1000,0),1))</f>
        <v/>
      </c>
      <c r="J209" s="100" t="str">
        <f>IF($A209&gt;$G$2,"",MATCH($A209,仕訳帳・設定!$AP$6:$AP$1000))</f>
        <v/>
      </c>
    </row>
    <row r="210" spans="1:10" x14ac:dyDescent="0.2">
      <c r="A210" s="49">
        <v>205</v>
      </c>
      <c r="B210" s="96" t="str">
        <f>IF($A210&gt;$G$2,"",INDEX(仕訳帳・設定!$AB$6:$AK$1000,$J210,1))</f>
        <v/>
      </c>
      <c r="C210" s="96" t="str">
        <f>IF(OR($D$2="",$A210&gt;$G$2),"",INDEX(仕訳帳・設定!$AB$6:$AK$1000,$J210,3)&amp;" "&amp;INDEX(仕訳帳・設定!$AB$6:$AK$1000,$J210,4))</f>
        <v/>
      </c>
      <c r="D210" s="163" t="str">
        <f>IF(OR($D$2="",$A210&gt;$G$2),"",IF($I210="借",INDEX(仕訳帳・設定!$AB$6:$AK$1000,$J210,9),INDEX(仕訳帳・設定!$AB$6:$AK$1000,$J210,6)))</f>
        <v/>
      </c>
      <c r="E210" s="85" t="str">
        <f>IF($A210&gt;$G$2,"",IF($I210="借",(INDEX(仕訳帳・設定!$AB$6:$AK$1000,$J210,7)),0))</f>
        <v/>
      </c>
      <c r="F210" s="85" t="str">
        <f>IF($A210&gt;$G$2,"",IF($I210="借",0,INDEX(仕訳帳・設定!$AB$6:$AK$1000,$J210,7)))</f>
        <v/>
      </c>
      <c r="G210" s="164" t="str">
        <f t="shared" si="3"/>
        <v/>
      </c>
      <c r="I210" s="101" t="str">
        <f>IF($A210&gt;$G$2,"",INDEX(仕訳帳・設定!$AQ$6:$AQ$1000,MATCH($A210,仕訳帳・設定!$AP$6:$AP$1000,0),1))</f>
        <v/>
      </c>
      <c r="J210" s="100" t="str">
        <f>IF($A210&gt;$G$2,"",MATCH($A210,仕訳帳・設定!$AP$6:$AP$1000))</f>
        <v/>
      </c>
    </row>
    <row r="211" spans="1:10" x14ac:dyDescent="0.2">
      <c r="A211" s="49">
        <v>206</v>
      </c>
      <c r="B211" s="96" t="str">
        <f>IF($A211&gt;$G$2,"",INDEX(仕訳帳・設定!$AB$6:$AK$1000,$J211,1))</f>
        <v/>
      </c>
      <c r="C211" s="96" t="str">
        <f>IF(OR($D$2="",$A211&gt;$G$2),"",INDEX(仕訳帳・設定!$AB$6:$AK$1000,$J211,3)&amp;" "&amp;INDEX(仕訳帳・設定!$AB$6:$AK$1000,$J211,4))</f>
        <v/>
      </c>
      <c r="D211" s="163" t="str">
        <f>IF(OR($D$2="",$A211&gt;$G$2),"",IF($I211="借",INDEX(仕訳帳・設定!$AB$6:$AK$1000,$J211,9),INDEX(仕訳帳・設定!$AB$6:$AK$1000,$J211,6)))</f>
        <v/>
      </c>
      <c r="E211" s="85" t="str">
        <f>IF($A211&gt;$G$2,"",IF($I211="借",(INDEX(仕訳帳・設定!$AB$6:$AK$1000,$J211,7)),0))</f>
        <v/>
      </c>
      <c r="F211" s="85" t="str">
        <f>IF($A211&gt;$G$2,"",IF($I211="借",0,INDEX(仕訳帳・設定!$AB$6:$AK$1000,$J211,7)))</f>
        <v/>
      </c>
      <c r="G211" s="164" t="str">
        <f t="shared" si="3"/>
        <v/>
      </c>
      <c r="I211" s="101" t="str">
        <f>IF($A211&gt;$G$2,"",INDEX(仕訳帳・設定!$AQ$6:$AQ$1000,MATCH($A211,仕訳帳・設定!$AP$6:$AP$1000,0),1))</f>
        <v/>
      </c>
      <c r="J211" s="100" t="str">
        <f>IF($A211&gt;$G$2,"",MATCH($A211,仕訳帳・設定!$AP$6:$AP$1000))</f>
        <v/>
      </c>
    </row>
    <row r="212" spans="1:10" x14ac:dyDescent="0.2">
      <c r="A212" s="49">
        <v>207</v>
      </c>
      <c r="B212" s="96" t="str">
        <f>IF($A212&gt;$G$2,"",INDEX(仕訳帳・設定!$AB$6:$AK$1000,$J212,1))</f>
        <v/>
      </c>
      <c r="C212" s="96" t="str">
        <f>IF(OR($D$2="",$A212&gt;$G$2),"",INDEX(仕訳帳・設定!$AB$6:$AK$1000,$J212,3)&amp;" "&amp;INDEX(仕訳帳・設定!$AB$6:$AK$1000,$J212,4))</f>
        <v/>
      </c>
      <c r="D212" s="163" t="str">
        <f>IF(OR($D$2="",$A212&gt;$G$2),"",IF($I212="借",INDEX(仕訳帳・設定!$AB$6:$AK$1000,$J212,9),INDEX(仕訳帳・設定!$AB$6:$AK$1000,$J212,6)))</f>
        <v/>
      </c>
      <c r="E212" s="85" t="str">
        <f>IF($A212&gt;$G$2,"",IF($I212="借",(INDEX(仕訳帳・設定!$AB$6:$AK$1000,$J212,7)),0))</f>
        <v/>
      </c>
      <c r="F212" s="85" t="str">
        <f>IF($A212&gt;$G$2,"",IF($I212="借",0,INDEX(仕訳帳・設定!$AB$6:$AK$1000,$J212,7)))</f>
        <v/>
      </c>
      <c r="G212" s="164" t="str">
        <f t="shared" si="3"/>
        <v/>
      </c>
      <c r="I212" s="101" t="str">
        <f>IF($A212&gt;$G$2,"",INDEX(仕訳帳・設定!$AQ$6:$AQ$1000,MATCH($A212,仕訳帳・設定!$AP$6:$AP$1000,0),1))</f>
        <v/>
      </c>
      <c r="J212" s="100" t="str">
        <f>IF($A212&gt;$G$2,"",MATCH($A212,仕訳帳・設定!$AP$6:$AP$1000))</f>
        <v/>
      </c>
    </row>
    <row r="213" spans="1:10" x14ac:dyDescent="0.2">
      <c r="A213" s="49">
        <v>208</v>
      </c>
      <c r="B213" s="96" t="str">
        <f>IF($A213&gt;$G$2,"",INDEX(仕訳帳・設定!$AB$6:$AK$1000,$J213,1))</f>
        <v/>
      </c>
      <c r="C213" s="96" t="str">
        <f>IF(OR($D$2="",$A213&gt;$G$2),"",INDEX(仕訳帳・設定!$AB$6:$AK$1000,$J213,3)&amp;" "&amp;INDEX(仕訳帳・設定!$AB$6:$AK$1000,$J213,4))</f>
        <v/>
      </c>
      <c r="D213" s="163" t="str">
        <f>IF(OR($D$2="",$A213&gt;$G$2),"",IF($I213="借",INDEX(仕訳帳・設定!$AB$6:$AK$1000,$J213,9),INDEX(仕訳帳・設定!$AB$6:$AK$1000,$J213,6)))</f>
        <v/>
      </c>
      <c r="E213" s="85" t="str">
        <f>IF($A213&gt;$G$2,"",IF($I213="借",(INDEX(仕訳帳・設定!$AB$6:$AK$1000,$J213,7)),0))</f>
        <v/>
      </c>
      <c r="F213" s="85" t="str">
        <f>IF($A213&gt;$G$2,"",IF($I213="借",0,INDEX(仕訳帳・設定!$AB$6:$AK$1000,$J213,7)))</f>
        <v/>
      </c>
      <c r="G213" s="164" t="str">
        <f t="shared" si="3"/>
        <v/>
      </c>
      <c r="I213" s="101" t="str">
        <f>IF($A213&gt;$G$2,"",INDEX(仕訳帳・設定!$AQ$6:$AQ$1000,MATCH($A213,仕訳帳・設定!$AP$6:$AP$1000,0),1))</f>
        <v/>
      </c>
      <c r="J213" s="100" t="str">
        <f>IF($A213&gt;$G$2,"",MATCH($A213,仕訳帳・設定!$AP$6:$AP$1000))</f>
        <v/>
      </c>
    </row>
    <row r="214" spans="1:10" x14ac:dyDescent="0.2">
      <c r="A214" s="49">
        <v>209</v>
      </c>
      <c r="B214" s="96" t="str">
        <f>IF($A214&gt;$G$2,"",INDEX(仕訳帳・設定!$AB$6:$AK$1000,$J214,1))</f>
        <v/>
      </c>
      <c r="C214" s="96" t="str">
        <f>IF(OR($D$2="",$A214&gt;$G$2),"",INDEX(仕訳帳・設定!$AB$6:$AK$1000,$J214,3)&amp;" "&amp;INDEX(仕訳帳・設定!$AB$6:$AK$1000,$J214,4))</f>
        <v/>
      </c>
      <c r="D214" s="163" t="str">
        <f>IF(OR($D$2="",$A214&gt;$G$2),"",IF($I214="借",INDEX(仕訳帳・設定!$AB$6:$AK$1000,$J214,9),INDEX(仕訳帳・設定!$AB$6:$AK$1000,$J214,6)))</f>
        <v/>
      </c>
      <c r="E214" s="85" t="str">
        <f>IF($A214&gt;$G$2,"",IF($I214="借",(INDEX(仕訳帳・設定!$AB$6:$AK$1000,$J214,7)),0))</f>
        <v/>
      </c>
      <c r="F214" s="85" t="str">
        <f>IF($A214&gt;$G$2,"",IF($I214="借",0,INDEX(仕訳帳・設定!$AB$6:$AK$1000,$J214,7)))</f>
        <v/>
      </c>
      <c r="G214" s="164" t="str">
        <f t="shared" si="3"/>
        <v/>
      </c>
      <c r="I214" s="101" t="str">
        <f>IF($A214&gt;$G$2,"",INDEX(仕訳帳・設定!$AQ$6:$AQ$1000,MATCH($A214,仕訳帳・設定!$AP$6:$AP$1000,0),1))</f>
        <v/>
      </c>
      <c r="J214" s="100" t="str">
        <f>IF($A214&gt;$G$2,"",MATCH($A214,仕訳帳・設定!$AP$6:$AP$1000))</f>
        <v/>
      </c>
    </row>
    <row r="215" spans="1:10" x14ac:dyDescent="0.2">
      <c r="A215" s="49">
        <v>210</v>
      </c>
      <c r="B215" s="96" t="str">
        <f>IF($A215&gt;$G$2,"",INDEX(仕訳帳・設定!$AB$6:$AK$1000,$J215,1))</f>
        <v/>
      </c>
      <c r="C215" s="96" t="str">
        <f>IF(OR($D$2="",$A215&gt;$G$2),"",INDEX(仕訳帳・設定!$AB$6:$AK$1000,$J215,3)&amp;" "&amp;INDEX(仕訳帳・設定!$AB$6:$AK$1000,$J215,4))</f>
        <v/>
      </c>
      <c r="D215" s="163" t="str">
        <f>IF(OR($D$2="",$A215&gt;$G$2),"",IF($I215="借",INDEX(仕訳帳・設定!$AB$6:$AK$1000,$J215,9),INDEX(仕訳帳・設定!$AB$6:$AK$1000,$J215,6)))</f>
        <v/>
      </c>
      <c r="E215" s="85" t="str">
        <f>IF($A215&gt;$G$2,"",IF($I215="借",(INDEX(仕訳帳・設定!$AB$6:$AK$1000,$J215,7)),0))</f>
        <v/>
      </c>
      <c r="F215" s="85" t="str">
        <f>IF($A215&gt;$G$2,"",IF($I215="借",0,INDEX(仕訳帳・設定!$AB$6:$AK$1000,$J215,7)))</f>
        <v/>
      </c>
      <c r="G215" s="164" t="str">
        <f t="shared" si="3"/>
        <v/>
      </c>
      <c r="I215" s="101" t="str">
        <f>IF($A215&gt;$G$2,"",INDEX(仕訳帳・設定!$AQ$6:$AQ$1000,MATCH($A215,仕訳帳・設定!$AP$6:$AP$1000,0),1))</f>
        <v/>
      </c>
      <c r="J215" s="100" t="str">
        <f>IF($A215&gt;$G$2,"",MATCH($A215,仕訳帳・設定!$AP$6:$AP$1000))</f>
        <v/>
      </c>
    </row>
    <row r="216" spans="1:10" x14ac:dyDescent="0.2">
      <c r="A216" s="49">
        <v>211</v>
      </c>
      <c r="B216" s="96" t="str">
        <f>IF($A216&gt;$G$2,"",INDEX(仕訳帳・設定!$AB$6:$AK$1000,$J216,1))</f>
        <v/>
      </c>
      <c r="C216" s="96" t="str">
        <f>IF(OR($D$2="",$A216&gt;$G$2),"",INDEX(仕訳帳・設定!$AB$6:$AK$1000,$J216,3)&amp;" "&amp;INDEX(仕訳帳・設定!$AB$6:$AK$1000,$J216,4))</f>
        <v/>
      </c>
      <c r="D216" s="163" t="str">
        <f>IF(OR($D$2="",$A216&gt;$G$2),"",IF($I216="借",INDEX(仕訳帳・設定!$AB$6:$AK$1000,$J216,9),INDEX(仕訳帳・設定!$AB$6:$AK$1000,$J216,6)))</f>
        <v/>
      </c>
      <c r="E216" s="85" t="str">
        <f>IF($A216&gt;$G$2,"",IF($I216="借",(INDEX(仕訳帳・設定!$AB$6:$AK$1000,$J216,7)),0))</f>
        <v/>
      </c>
      <c r="F216" s="85" t="str">
        <f>IF($A216&gt;$G$2,"",IF($I216="借",0,INDEX(仕訳帳・設定!$AB$6:$AK$1000,$J216,7)))</f>
        <v/>
      </c>
      <c r="G216" s="164" t="str">
        <f t="shared" si="3"/>
        <v/>
      </c>
      <c r="I216" s="101" t="str">
        <f>IF($A216&gt;$G$2,"",INDEX(仕訳帳・設定!$AQ$6:$AQ$1000,MATCH($A216,仕訳帳・設定!$AP$6:$AP$1000,0),1))</f>
        <v/>
      </c>
      <c r="J216" s="100" t="str">
        <f>IF($A216&gt;$G$2,"",MATCH($A216,仕訳帳・設定!$AP$6:$AP$1000))</f>
        <v/>
      </c>
    </row>
    <row r="217" spans="1:10" x14ac:dyDescent="0.2">
      <c r="A217" s="49">
        <v>212</v>
      </c>
      <c r="B217" s="96" t="str">
        <f>IF($A217&gt;$G$2,"",INDEX(仕訳帳・設定!$AB$6:$AK$1000,$J217,1))</f>
        <v/>
      </c>
      <c r="C217" s="96" t="str">
        <f>IF(OR($D$2="",$A217&gt;$G$2),"",INDEX(仕訳帳・設定!$AB$6:$AK$1000,$J217,3)&amp;" "&amp;INDEX(仕訳帳・設定!$AB$6:$AK$1000,$J217,4))</f>
        <v/>
      </c>
      <c r="D217" s="163" t="str">
        <f>IF(OR($D$2="",$A217&gt;$G$2),"",IF($I217="借",INDEX(仕訳帳・設定!$AB$6:$AK$1000,$J217,9),INDEX(仕訳帳・設定!$AB$6:$AK$1000,$J217,6)))</f>
        <v/>
      </c>
      <c r="E217" s="85" t="str">
        <f>IF($A217&gt;$G$2,"",IF($I217="借",(INDEX(仕訳帳・設定!$AB$6:$AK$1000,$J217,7)),0))</f>
        <v/>
      </c>
      <c r="F217" s="85" t="str">
        <f>IF($A217&gt;$G$2,"",IF($I217="借",0,INDEX(仕訳帳・設定!$AB$6:$AK$1000,$J217,7)))</f>
        <v/>
      </c>
      <c r="G217" s="164" t="str">
        <f t="shared" si="3"/>
        <v/>
      </c>
      <c r="I217" s="101" t="str">
        <f>IF($A217&gt;$G$2,"",INDEX(仕訳帳・設定!$AQ$6:$AQ$1000,MATCH($A217,仕訳帳・設定!$AP$6:$AP$1000,0),1))</f>
        <v/>
      </c>
      <c r="J217" s="100" t="str">
        <f>IF($A217&gt;$G$2,"",MATCH($A217,仕訳帳・設定!$AP$6:$AP$1000))</f>
        <v/>
      </c>
    </row>
    <row r="218" spans="1:10" x14ac:dyDescent="0.2">
      <c r="A218" s="49">
        <v>213</v>
      </c>
      <c r="B218" s="96" t="str">
        <f>IF($A218&gt;$G$2,"",INDEX(仕訳帳・設定!$AB$6:$AK$1000,$J218,1))</f>
        <v/>
      </c>
      <c r="C218" s="96" t="str">
        <f>IF(OR($D$2="",$A218&gt;$G$2),"",INDEX(仕訳帳・設定!$AB$6:$AK$1000,$J218,3)&amp;" "&amp;INDEX(仕訳帳・設定!$AB$6:$AK$1000,$J218,4))</f>
        <v/>
      </c>
      <c r="D218" s="163" t="str">
        <f>IF(OR($D$2="",$A218&gt;$G$2),"",IF($I218="借",INDEX(仕訳帳・設定!$AB$6:$AK$1000,$J218,9),INDEX(仕訳帳・設定!$AB$6:$AK$1000,$J218,6)))</f>
        <v/>
      </c>
      <c r="E218" s="85" t="str">
        <f>IF($A218&gt;$G$2,"",IF($I218="借",(INDEX(仕訳帳・設定!$AB$6:$AK$1000,$J218,7)),0))</f>
        <v/>
      </c>
      <c r="F218" s="85" t="str">
        <f>IF($A218&gt;$G$2,"",IF($I218="借",0,INDEX(仕訳帳・設定!$AB$6:$AK$1000,$J218,7)))</f>
        <v/>
      </c>
      <c r="G218" s="164" t="str">
        <f t="shared" si="3"/>
        <v/>
      </c>
      <c r="I218" s="101" t="str">
        <f>IF($A218&gt;$G$2,"",INDEX(仕訳帳・設定!$AQ$6:$AQ$1000,MATCH($A218,仕訳帳・設定!$AP$6:$AP$1000,0),1))</f>
        <v/>
      </c>
      <c r="J218" s="100" t="str">
        <f>IF($A218&gt;$G$2,"",MATCH($A218,仕訳帳・設定!$AP$6:$AP$1000))</f>
        <v/>
      </c>
    </row>
    <row r="219" spans="1:10" x14ac:dyDescent="0.2">
      <c r="A219" s="49">
        <v>214</v>
      </c>
      <c r="B219" s="96" t="str">
        <f>IF($A219&gt;$G$2,"",INDEX(仕訳帳・設定!$AB$6:$AK$1000,$J219,1))</f>
        <v/>
      </c>
      <c r="C219" s="96" t="str">
        <f>IF(OR($D$2="",$A219&gt;$G$2),"",INDEX(仕訳帳・設定!$AB$6:$AK$1000,$J219,3)&amp;" "&amp;INDEX(仕訳帳・設定!$AB$6:$AK$1000,$J219,4))</f>
        <v/>
      </c>
      <c r="D219" s="163" t="str">
        <f>IF(OR($D$2="",$A219&gt;$G$2),"",IF($I219="借",INDEX(仕訳帳・設定!$AB$6:$AK$1000,$J219,9),INDEX(仕訳帳・設定!$AB$6:$AK$1000,$J219,6)))</f>
        <v/>
      </c>
      <c r="E219" s="85" t="str">
        <f>IF($A219&gt;$G$2,"",IF($I219="借",(INDEX(仕訳帳・設定!$AB$6:$AK$1000,$J219,7)),0))</f>
        <v/>
      </c>
      <c r="F219" s="85" t="str">
        <f>IF($A219&gt;$G$2,"",IF($I219="借",0,INDEX(仕訳帳・設定!$AB$6:$AK$1000,$J219,7)))</f>
        <v/>
      </c>
      <c r="G219" s="164" t="str">
        <f t="shared" si="3"/>
        <v/>
      </c>
      <c r="I219" s="101" t="str">
        <f>IF($A219&gt;$G$2,"",INDEX(仕訳帳・設定!$AQ$6:$AQ$1000,MATCH($A219,仕訳帳・設定!$AP$6:$AP$1000,0),1))</f>
        <v/>
      </c>
      <c r="J219" s="100" t="str">
        <f>IF($A219&gt;$G$2,"",MATCH($A219,仕訳帳・設定!$AP$6:$AP$1000))</f>
        <v/>
      </c>
    </row>
    <row r="220" spans="1:10" x14ac:dyDescent="0.2">
      <c r="A220" s="49">
        <v>215</v>
      </c>
      <c r="B220" s="96" t="str">
        <f>IF($A220&gt;$G$2,"",INDEX(仕訳帳・設定!$AB$6:$AK$1000,$J220,1))</f>
        <v/>
      </c>
      <c r="C220" s="96" t="str">
        <f>IF(OR($D$2="",$A220&gt;$G$2),"",INDEX(仕訳帳・設定!$AB$6:$AK$1000,$J220,3)&amp;" "&amp;INDEX(仕訳帳・設定!$AB$6:$AK$1000,$J220,4))</f>
        <v/>
      </c>
      <c r="D220" s="163" t="str">
        <f>IF(OR($D$2="",$A220&gt;$G$2),"",IF($I220="借",INDEX(仕訳帳・設定!$AB$6:$AK$1000,$J220,9),INDEX(仕訳帳・設定!$AB$6:$AK$1000,$J220,6)))</f>
        <v/>
      </c>
      <c r="E220" s="85" t="str">
        <f>IF($A220&gt;$G$2,"",IF($I220="借",(INDEX(仕訳帳・設定!$AB$6:$AK$1000,$J220,7)),0))</f>
        <v/>
      </c>
      <c r="F220" s="85" t="str">
        <f>IF($A220&gt;$G$2,"",IF($I220="借",0,INDEX(仕訳帳・設定!$AB$6:$AK$1000,$J220,7)))</f>
        <v/>
      </c>
      <c r="G220" s="164" t="str">
        <f t="shared" si="3"/>
        <v/>
      </c>
      <c r="I220" s="101" t="str">
        <f>IF($A220&gt;$G$2,"",INDEX(仕訳帳・設定!$AQ$6:$AQ$1000,MATCH($A220,仕訳帳・設定!$AP$6:$AP$1000,0),1))</f>
        <v/>
      </c>
      <c r="J220" s="100" t="str">
        <f>IF($A220&gt;$G$2,"",MATCH($A220,仕訳帳・設定!$AP$6:$AP$1000))</f>
        <v/>
      </c>
    </row>
    <row r="221" spans="1:10" x14ac:dyDescent="0.2">
      <c r="A221" s="49">
        <v>216</v>
      </c>
      <c r="B221" s="96" t="str">
        <f>IF($A221&gt;$G$2,"",INDEX(仕訳帳・設定!$AB$6:$AK$1000,$J221,1))</f>
        <v/>
      </c>
      <c r="C221" s="96" t="str">
        <f>IF(OR($D$2="",$A221&gt;$G$2),"",INDEX(仕訳帳・設定!$AB$6:$AK$1000,$J221,3)&amp;" "&amp;INDEX(仕訳帳・設定!$AB$6:$AK$1000,$J221,4))</f>
        <v/>
      </c>
      <c r="D221" s="163" t="str">
        <f>IF(OR($D$2="",$A221&gt;$G$2),"",IF($I221="借",INDEX(仕訳帳・設定!$AB$6:$AK$1000,$J221,9),INDEX(仕訳帳・設定!$AB$6:$AK$1000,$J221,6)))</f>
        <v/>
      </c>
      <c r="E221" s="85" t="str">
        <f>IF($A221&gt;$G$2,"",IF($I221="借",(INDEX(仕訳帳・設定!$AB$6:$AK$1000,$J221,7)),0))</f>
        <v/>
      </c>
      <c r="F221" s="85" t="str">
        <f>IF($A221&gt;$G$2,"",IF($I221="借",0,INDEX(仕訳帳・設定!$AB$6:$AK$1000,$J221,7)))</f>
        <v/>
      </c>
      <c r="G221" s="164" t="str">
        <f t="shared" si="3"/>
        <v/>
      </c>
      <c r="I221" s="101" t="str">
        <f>IF($A221&gt;$G$2,"",INDEX(仕訳帳・設定!$AQ$6:$AQ$1000,MATCH($A221,仕訳帳・設定!$AP$6:$AP$1000,0),1))</f>
        <v/>
      </c>
      <c r="J221" s="100" t="str">
        <f>IF($A221&gt;$G$2,"",MATCH($A221,仕訳帳・設定!$AP$6:$AP$1000))</f>
        <v/>
      </c>
    </row>
    <row r="222" spans="1:10" x14ac:dyDescent="0.2">
      <c r="A222" s="49">
        <v>217</v>
      </c>
      <c r="B222" s="96" t="str">
        <f>IF($A222&gt;$G$2,"",INDEX(仕訳帳・設定!$AB$6:$AK$1000,$J222,1))</f>
        <v/>
      </c>
      <c r="C222" s="96" t="str">
        <f>IF(OR($D$2="",$A222&gt;$G$2),"",INDEX(仕訳帳・設定!$AB$6:$AK$1000,$J222,3)&amp;" "&amp;INDEX(仕訳帳・設定!$AB$6:$AK$1000,$J222,4))</f>
        <v/>
      </c>
      <c r="D222" s="163" t="str">
        <f>IF(OR($D$2="",$A222&gt;$G$2),"",IF($I222="借",INDEX(仕訳帳・設定!$AB$6:$AK$1000,$J222,9),INDEX(仕訳帳・設定!$AB$6:$AK$1000,$J222,6)))</f>
        <v/>
      </c>
      <c r="E222" s="85" t="str">
        <f>IF($A222&gt;$G$2,"",IF($I222="借",(INDEX(仕訳帳・設定!$AB$6:$AK$1000,$J222,7)),0))</f>
        <v/>
      </c>
      <c r="F222" s="85" t="str">
        <f>IF($A222&gt;$G$2,"",IF($I222="借",0,INDEX(仕訳帳・設定!$AB$6:$AK$1000,$J222,7)))</f>
        <v/>
      </c>
      <c r="G222" s="164" t="str">
        <f t="shared" si="3"/>
        <v/>
      </c>
      <c r="I222" s="101" t="str">
        <f>IF($A222&gt;$G$2,"",INDEX(仕訳帳・設定!$AQ$6:$AQ$1000,MATCH($A222,仕訳帳・設定!$AP$6:$AP$1000,0),1))</f>
        <v/>
      </c>
      <c r="J222" s="100" t="str">
        <f>IF($A222&gt;$G$2,"",MATCH($A222,仕訳帳・設定!$AP$6:$AP$1000))</f>
        <v/>
      </c>
    </row>
    <row r="223" spans="1:10" x14ac:dyDescent="0.2">
      <c r="A223" s="49">
        <v>218</v>
      </c>
      <c r="B223" s="96" t="str">
        <f>IF($A223&gt;$G$2,"",INDEX(仕訳帳・設定!$AB$6:$AK$1000,$J223,1))</f>
        <v/>
      </c>
      <c r="C223" s="96" t="str">
        <f>IF(OR($D$2="",$A223&gt;$G$2),"",INDEX(仕訳帳・設定!$AB$6:$AK$1000,$J223,3)&amp;" "&amp;INDEX(仕訳帳・設定!$AB$6:$AK$1000,$J223,4))</f>
        <v/>
      </c>
      <c r="D223" s="163" t="str">
        <f>IF(OR($D$2="",$A223&gt;$G$2),"",IF($I223="借",INDEX(仕訳帳・設定!$AB$6:$AK$1000,$J223,9),INDEX(仕訳帳・設定!$AB$6:$AK$1000,$J223,6)))</f>
        <v/>
      </c>
      <c r="E223" s="85" t="str">
        <f>IF($A223&gt;$G$2,"",IF($I223="借",(INDEX(仕訳帳・設定!$AB$6:$AK$1000,$J223,7)),0))</f>
        <v/>
      </c>
      <c r="F223" s="85" t="str">
        <f>IF($A223&gt;$G$2,"",IF($I223="借",0,INDEX(仕訳帳・設定!$AB$6:$AK$1000,$J223,7)))</f>
        <v/>
      </c>
      <c r="G223" s="164" t="str">
        <f t="shared" si="3"/>
        <v/>
      </c>
      <c r="I223" s="101" t="str">
        <f>IF($A223&gt;$G$2,"",INDEX(仕訳帳・設定!$AQ$6:$AQ$1000,MATCH($A223,仕訳帳・設定!$AP$6:$AP$1000,0),1))</f>
        <v/>
      </c>
      <c r="J223" s="100" t="str">
        <f>IF($A223&gt;$G$2,"",MATCH($A223,仕訳帳・設定!$AP$6:$AP$1000))</f>
        <v/>
      </c>
    </row>
    <row r="224" spans="1:10" x14ac:dyDescent="0.2">
      <c r="A224" s="49">
        <v>219</v>
      </c>
      <c r="B224" s="96" t="str">
        <f>IF($A224&gt;$G$2,"",INDEX(仕訳帳・設定!$AB$6:$AK$1000,$J224,1))</f>
        <v/>
      </c>
      <c r="C224" s="96" t="str">
        <f>IF(OR($D$2="",$A224&gt;$G$2),"",INDEX(仕訳帳・設定!$AB$6:$AK$1000,$J224,3)&amp;" "&amp;INDEX(仕訳帳・設定!$AB$6:$AK$1000,$J224,4))</f>
        <v/>
      </c>
      <c r="D224" s="163" t="str">
        <f>IF(OR($D$2="",$A224&gt;$G$2),"",IF($I224="借",INDEX(仕訳帳・設定!$AB$6:$AK$1000,$J224,9),INDEX(仕訳帳・設定!$AB$6:$AK$1000,$J224,6)))</f>
        <v/>
      </c>
      <c r="E224" s="85" t="str">
        <f>IF($A224&gt;$G$2,"",IF($I224="借",(INDEX(仕訳帳・設定!$AB$6:$AK$1000,$J224,7)),0))</f>
        <v/>
      </c>
      <c r="F224" s="85" t="str">
        <f>IF($A224&gt;$G$2,"",IF($I224="借",0,INDEX(仕訳帳・設定!$AB$6:$AK$1000,$J224,7)))</f>
        <v/>
      </c>
      <c r="G224" s="164" t="str">
        <f t="shared" si="3"/>
        <v/>
      </c>
      <c r="I224" s="101" t="str">
        <f>IF($A224&gt;$G$2,"",INDEX(仕訳帳・設定!$AQ$6:$AQ$1000,MATCH($A224,仕訳帳・設定!$AP$6:$AP$1000,0),1))</f>
        <v/>
      </c>
      <c r="J224" s="100" t="str">
        <f>IF($A224&gt;$G$2,"",MATCH($A224,仕訳帳・設定!$AP$6:$AP$1000))</f>
        <v/>
      </c>
    </row>
    <row r="225" spans="1:10" x14ac:dyDescent="0.2">
      <c r="A225" s="49">
        <v>220</v>
      </c>
      <c r="B225" s="96" t="str">
        <f>IF($A225&gt;$G$2,"",INDEX(仕訳帳・設定!$AB$6:$AK$1000,$J225,1))</f>
        <v/>
      </c>
      <c r="C225" s="96" t="str">
        <f>IF(OR($D$2="",$A225&gt;$G$2),"",INDEX(仕訳帳・設定!$AB$6:$AK$1000,$J225,3)&amp;" "&amp;INDEX(仕訳帳・設定!$AB$6:$AK$1000,$J225,4))</f>
        <v/>
      </c>
      <c r="D225" s="163" t="str">
        <f>IF(OR($D$2="",$A225&gt;$G$2),"",IF($I225="借",INDEX(仕訳帳・設定!$AB$6:$AK$1000,$J225,9),INDEX(仕訳帳・設定!$AB$6:$AK$1000,$J225,6)))</f>
        <v/>
      </c>
      <c r="E225" s="85" t="str">
        <f>IF($A225&gt;$G$2,"",IF($I225="借",(INDEX(仕訳帳・設定!$AB$6:$AK$1000,$J225,7)),0))</f>
        <v/>
      </c>
      <c r="F225" s="85" t="str">
        <f>IF($A225&gt;$G$2,"",IF($I225="借",0,INDEX(仕訳帳・設定!$AB$6:$AK$1000,$J225,7)))</f>
        <v/>
      </c>
      <c r="G225" s="164" t="str">
        <f t="shared" si="3"/>
        <v/>
      </c>
      <c r="I225" s="101" t="str">
        <f>IF($A225&gt;$G$2,"",INDEX(仕訳帳・設定!$AQ$6:$AQ$1000,MATCH($A225,仕訳帳・設定!$AP$6:$AP$1000,0),1))</f>
        <v/>
      </c>
      <c r="J225" s="100" t="str">
        <f>IF($A225&gt;$G$2,"",MATCH($A225,仕訳帳・設定!$AP$6:$AP$1000))</f>
        <v/>
      </c>
    </row>
    <row r="226" spans="1:10" x14ac:dyDescent="0.2">
      <c r="A226" s="49">
        <v>221</v>
      </c>
      <c r="B226" s="96" t="str">
        <f>IF($A226&gt;$G$2,"",INDEX(仕訳帳・設定!$AB$6:$AK$1000,$J226,1))</f>
        <v/>
      </c>
      <c r="C226" s="96" t="str">
        <f>IF(OR($D$2="",$A226&gt;$G$2),"",INDEX(仕訳帳・設定!$AB$6:$AK$1000,$J226,3)&amp;" "&amp;INDEX(仕訳帳・設定!$AB$6:$AK$1000,$J226,4))</f>
        <v/>
      </c>
      <c r="D226" s="163" t="str">
        <f>IF(OR($D$2="",$A226&gt;$G$2),"",IF($I226="借",INDEX(仕訳帳・設定!$AB$6:$AK$1000,$J226,9),INDEX(仕訳帳・設定!$AB$6:$AK$1000,$J226,6)))</f>
        <v/>
      </c>
      <c r="E226" s="85" t="str">
        <f>IF($A226&gt;$G$2,"",IF($I226="借",(INDEX(仕訳帳・設定!$AB$6:$AK$1000,$J226,7)),0))</f>
        <v/>
      </c>
      <c r="F226" s="85" t="str">
        <f>IF($A226&gt;$G$2,"",IF($I226="借",0,INDEX(仕訳帳・設定!$AB$6:$AK$1000,$J226,7)))</f>
        <v/>
      </c>
      <c r="G226" s="164" t="str">
        <f t="shared" si="3"/>
        <v/>
      </c>
      <c r="I226" s="101" t="str">
        <f>IF($A226&gt;$G$2,"",INDEX(仕訳帳・設定!$AQ$6:$AQ$1000,MATCH($A226,仕訳帳・設定!$AP$6:$AP$1000,0),1))</f>
        <v/>
      </c>
      <c r="J226" s="100" t="str">
        <f>IF($A226&gt;$G$2,"",MATCH($A226,仕訳帳・設定!$AP$6:$AP$1000))</f>
        <v/>
      </c>
    </row>
    <row r="227" spans="1:10" x14ac:dyDescent="0.2">
      <c r="A227" s="49">
        <v>222</v>
      </c>
      <c r="B227" s="96" t="str">
        <f>IF($A227&gt;$G$2,"",INDEX(仕訳帳・設定!$AB$6:$AK$1000,$J227,1))</f>
        <v/>
      </c>
      <c r="C227" s="96" t="str">
        <f>IF(OR($D$2="",$A227&gt;$G$2),"",INDEX(仕訳帳・設定!$AB$6:$AK$1000,$J227,3)&amp;" "&amp;INDEX(仕訳帳・設定!$AB$6:$AK$1000,$J227,4))</f>
        <v/>
      </c>
      <c r="D227" s="163" t="str">
        <f>IF(OR($D$2="",$A227&gt;$G$2),"",IF($I227="借",INDEX(仕訳帳・設定!$AB$6:$AK$1000,$J227,9),INDEX(仕訳帳・設定!$AB$6:$AK$1000,$J227,6)))</f>
        <v/>
      </c>
      <c r="E227" s="85" t="str">
        <f>IF($A227&gt;$G$2,"",IF($I227="借",(INDEX(仕訳帳・設定!$AB$6:$AK$1000,$J227,7)),0))</f>
        <v/>
      </c>
      <c r="F227" s="85" t="str">
        <f>IF($A227&gt;$G$2,"",IF($I227="借",0,INDEX(仕訳帳・設定!$AB$6:$AK$1000,$J227,7)))</f>
        <v/>
      </c>
      <c r="G227" s="164" t="str">
        <f t="shared" si="3"/>
        <v/>
      </c>
      <c r="I227" s="101" t="str">
        <f>IF($A227&gt;$G$2,"",INDEX(仕訳帳・設定!$AQ$6:$AQ$1000,MATCH($A227,仕訳帳・設定!$AP$6:$AP$1000,0),1))</f>
        <v/>
      </c>
      <c r="J227" s="100" t="str">
        <f>IF($A227&gt;$G$2,"",MATCH($A227,仕訳帳・設定!$AP$6:$AP$1000))</f>
        <v/>
      </c>
    </row>
    <row r="228" spans="1:10" x14ac:dyDescent="0.2">
      <c r="A228" s="49">
        <v>223</v>
      </c>
      <c r="B228" s="96" t="str">
        <f>IF($A228&gt;$G$2,"",INDEX(仕訳帳・設定!$AB$6:$AK$1000,$J228,1))</f>
        <v/>
      </c>
      <c r="C228" s="96" t="str">
        <f>IF(OR($D$2="",$A228&gt;$G$2),"",INDEX(仕訳帳・設定!$AB$6:$AK$1000,$J228,3)&amp;" "&amp;INDEX(仕訳帳・設定!$AB$6:$AK$1000,$J228,4))</f>
        <v/>
      </c>
      <c r="D228" s="163" t="str">
        <f>IF(OR($D$2="",$A228&gt;$G$2),"",IF($I228="借",INDEX(仕訳帳・設定!$AB$6:$AK$1000,$J228,9),INDEX(仕訳帳・設定!$AB$6:$AK$1000,$J228,6)))</f>
        <v/>
      </c>
      <c r="E228" s="85" t="str">
        <f>IF($A228&gt;$G$2,"",IF($I228="借",(INDEX(仕訳帳・設定!$AB$6:$AK$1000,$J228,7)),0))</f>
        <v/>
      </c>
      <c r="F228" s="85" t="str">
        <f>IF($A228&gt;$G$2,"",IF($I228="借",0,INDEX(仕訳帳・設定!$AB$6:$AK$1000,$J228,7)))</f>
        <v/>
      </c>
      <c r="G228" s="164" t="str">
        <f t="shared" si="3"/>
        <v/>
      </c>
      <c r="I228" s="101" t="str">
        <f>IF($A228&gt;$G$2,"",INDEX(仕訳帳・設定!$AQ$6:$AQ$1000,MATCH($A228,仕訳帳・設定!$AP$6:$AP$1000,0),1))</f>
        <v/>
      </c>
      <c r="J228" s="100" t="str">
        <f>IF($A228&gt;$G$2,"",MATCH($A228,仕訳帳・設定!$AP$6:$AP$1000))</f>
        <v/>
      </c>
    </row>
    <row r="229" spans="1:10" x14ac:dyDescent="0.2">
      <c r="A229" s="49">
        <v>224</v>
      </c>
      <c r="B229" s="96" t="str">
        <f>IF($A229&gt;$G$2,"",INDEX(仕訳帳・設定!$AB$6:$AK$1000,$J229,1))</f>
        <v/>
      </c>
      <c r="C229" s="96" t="str">
        <f>IF(OR($D$2="",$A229&gt;$G$2),"",INDEX(仕訳帳・設定!$AB$6:$AK$1000,$J229,3)&amp;" "&amp;INDEX(仕訳帳・設定!$AB$6:$AK$1000,$J229,4))</f>
        <v/>
      </c>
      <c r="D229" s="163" t="str">
        <f>IF(OR($D$2="",$A229&gt;$G$2),"",IF($I229="借",INDEX(仕訳帳・設定!$AB$6:$AK$1000,$J229,9),INDEX(仕訳帳・設定!$AB$6:$AK$1000,$J229,6)))</f>
        <v/>
      </c>
      <c r="E229" s="85" t="str">
        <f>IF($A229&gt;$G$2,"",IF($I229="借",(INDEX(仕訳帳・設定!$AB$6:$AK$1000,$J229,7)),0))</f>
        <v/>
      </c>
      <c r="F229" s="85" t="str">
        <f>IF($A229&gt;$G$2,"",IF($I229="借",0,INDEX(仕訳帳・設定!$AB$6:$AK$1000,$J229,7)))</f>
        <v/>
      </c>
      <c r="G229" s="164" t="str">
        <f t="shared" si="3"/>
        <v/>
      </c>
      <c r="I229" s="101" t="str">
        <f>IF($A229&gt;$G$2,"",INDEX(仕訳帳・設定!$AQ$6:$AQ$1000,MATCH($A229,仕訳帳・設定!$AP$6:$AP$1000,0),1))</f>
        <v/>
      </c>
      <c r="J229" s="100" t="str">
        <f>IF($A229&gt;$G$2,"",MATCH($A229,仕訳帳・設定!$AP$6:$AP$1000))</f>
        <v/>
      </c>
    </row>
    <row r="230" spans="1:10" x14ac:dyDescent="0.2">
      <c r="A230" s="49">
        <v>225</v>
      </c>
      <c r="B230" s="96" t="str">
        <f>IF($A230&gt;$G$2,"",INDEX(仕訳帳・設定!$AB$6:$AK$1000,$J230,1))</f>
        <v/>
      </c>
      <c r="C230" s="96" t="str">
        <f>IF(OR($D$2="",$A230&gt;$G$2),"",INDEX(仕訳帳・設定!$AB$6:$AK$1000,$J230,3)&amp;" "&amp;INDEX(仕訳帳・設定!$AB$6:$AK$1000,$J230,4))</f>
        <v/>
      </c>
      <c r="D230" s="163" t="str">
        <f>IF(OR($D$2="",$A230&gt;$G$2),"",IF($I230="借",INDEX(仕訳帳・設定!$AB$6:$AK$1000,$J230,9),INDEX(仕訳帳・設定!$AB$6:$AK$1000,$J230,6)))</f>
        <v/>
      </c>
      <c r="E230" s="85" t="str">
        <f>IF($A230&gt;$G$2,"",IF($I230="借",(INDEX(仕訳帳・設定!$AB$6:$AK$1000,$J230,7)),0))</f>
        <v/>
      </c>
      <c r="F230" s="85" t="str">
        <f>IF($A230&gt;$G$2,"",IF($I230="借",0,INDEX(仕訳帳・設定!$AB$6:$AK$1000,$J230,7)))</f>
        <v/>
      </c>
      <c r="G230" s="164" t="str">
        <f t="shared" si="3"/>
        <v/>
      </c>
      <c r="I230" s="101" t="str">
        <f>IF($A230&gt;$G$2,"",INDEX(仕訳帳・設定!$AQ$6:$AQ$1000,MATCH($A230,仕訳帳・設定!$AP$6:$AP$1000,0),1))</f>
        <v/>
      </c>
      <c r="J230" s="100" t="str">
        <f>IF($A230&gt;$G$2,"",MATCH($A230,仕訳帳・設定!$AP$6:$AP$1000))</f>
        <v/>
      </c>
    </row>
    <row r="231" spans="1:10" x14ac:dyDescent="0.2">
      <c r="A231" s="49">
        <v>226</v>
      </c>
      <c r="B231" s="96" t="str">
        <f>IF($A231&gt;$G$2,"",INDEX(仕訳帳・設定!$AB$6:$AK$1000,$J231,1))</f>
        <v/>
      </c>
      <c r="C231" s="96" t="str">
        <f>IF(OR($D$2="",$A231&gt;$G$2),"",INDEX(仕訳帳・設定!$AB$6:$AK$1000,$J231,3)&amp;" "&amp;INDEX(仕訳帳・設定!$AB$6:$AK$1000,$J231,4))</f>
        <v/>
      </c>
      <c r="D231" s="163" t="str">
        <f>IF(OR($D$2="",$A231&gt;$G$2),"",IF($I231="借",INDEX(仕訳帳・設定!$AB$6:$AK$1000,$J231,9),INDEX(仕訳帳・設定!$AB$6:$AK$1000,$J231,6)))</f>
        <v/>
      </c>
      <c r="E231" s="85" t="str">
        <f>IF($A231&gt;$G$2,"",IF($I231="借",(INDEX(仕訳帳・設定!$AB$6:$AK$1000,$J231,7)),0))</f>
        <v/>
      </c>
      <c r="F231" s="85" t="str">
        <f>IF($A231&gt;$G$2,"",IF($I231="借",0,INDEX(仕訳帳・設定!$AB$6:$AK$1000,$J231,7)))</f>
        <v/>
      </c>
      <c r="G231" s="164" t="str">
        <f t="shared" si="3"/>
        <v/>
      </c>
      <c r="I231" s="101" t="str">
        <f>IF($A231&gt;$G$2,"",INDEX(仕訳帳・設定!$AQ$6:$AQ$1000,MATCH($A231,仕訳帳・設定!$AP$6:$AP$1000,0),1))</f>
        <v/>
      </c>
      <c r="J231" s="100" t="str">
        <f>IF($A231&gt;$G$2,"",MATCH($A231,仕訳帳・設定!$AP$6:$AP$1000))</f>
        <v/>
      </c>
    </row>
    <row r="232" spans="1:10" x14ac:dyDescent="0.2">
      <c r="A232" s="49">
        <v>227</v>
      </c>
      <c r="B232" s="96" t="str">
        <f>IF($A232&gt;$G$2,"",INDEX(仕訳帳・設定!$AB$6:$AK$1000,$J232,1))</f>
        <v/>
      </c>
      <c r="C232" s="96" t="str">
        <f>IF(OR($D$2="",$A232&gt;$G$2),"",INDEX(仕訳帳・設定!$AB$6:$AK$1000,$J232,3)&amp;" "&amp;INDEX(仕訳帳・設定!$AB$6:$AK$1000,$J232,4))</f>
        <v/>
      </c>
      <c r="D232" s="163" t="str">
        <f>IF(OR($D$2="",$A232&gt;$G$2),"",IF($I232="借",INDEX(仕訳帳・設定!$AB$6:$AK$1000,$J232,9),INDEX(仕訳帳・設定!$AB$6:$AK$1000,$J232,6)))</f>
        <v/>
      </c>
      <c r="E232" s="85" t="str">
        <f>IF($A232&gt;$G$2,"",IF($I232="借",(INDEX(仕訳帳・設定!$AB$6:$AK$1000,$J232,7)),0))</f>
        <v/>
      </c>
      <c r="F232" s="85" t="str">
        <f>IF($A232&gt;$G$2,"",IF($I232="借",0,INDEX(仕訳帳・設定!$AB$6:$AK$1000,$J232,7)))</f>
        <v/>
      </c>
      <c r="G232" s="164" t="str">
        <f t="shared" si="3"/>
        <v/>
      </c>
      <c r="I232" s="101" t="str">
        <f>IF($A232&gt;$G$2,"",INDEX(仕訳帳・設定!$AQ$6:$AQ$1000,MATCH($A232,仕訳帳・設定!$AP$6:$AP$1000,0),1))</f>
        <v/>
      </c>
      <c r="J232" s="100" t="str">
        <f>IF($A232&gt;$G$2,"",MATCH($A232,仕訳帳・設定!$AP$6:$AP$1000))</f>
        <v/>
      </c>
    </row>
    <row r="233" spans="1:10" x14ac:dyDescent="0.2">
      <c r="A233" s="49">
        <v>228</v>
      </c>
      <c r="B233" s="96" t="str">
        <f>IF($A233&gt;$G$2,"",INDEX(仕訳帳・設定!$AB$6:$AK$1000,$J233,1))</f>
        <v/>
      </c>
      <c r="C233" s="96" t="str">
        <f>IF(OR($D$2="",$A233&gt;$G$2),"",INDEX(仕訳帳・設定!$AB$6:$AK$1000,$J233,3)&amp;" "&amp;INDEX(仕訳帳・設定!$AB$6:$AK$1000,$J233,4))</f>
        <v/>
      </c>
      <c r="D233" s="163" t="str">
        <f>IF(OR($D$2="",$A233&gt;$G$2),"",IF($I233="借",INDEX(仕訳帳・設定!$AB$6:$AK$1000,$J233,9),INDEX(仕訳帳・設定!$AB$6:$AK$1000,$J233,6)))</f>
        <v/>
      </c>
      <c r="E233" s="85" t="str">
        <f>IF($A233&gt;$G$2,"",IF($I233="借",(INDEX(仕訳帳・設定!$AB$6:$AK$1000,$J233,7)),0))</f>
        <v/>
      </c>
      <c r="F233" s="85" t="str">
        <f>IF($A233&gt;$G$2,"",IF($I233="借",0,INDEX(仕訳帳・設定!$AB$6:$AK$1000,$J233,7)))</f>
        <v/>
      </c>
      <c r="G233" s="164" t="str">
        <f t="shared" si="3"/>
        <v/>
      </c>
      <c r="I233" s="101" t="str">
        <f>IF($A233&gt;$G$2,"",INDEX(仕訳帳・設定!$AQ$6:$AQ$1000,MATCH($A233,仕訳帳・設定!$AP$6:$AP$1000,0),1))</f>
        <v/>
      </c>
      <c r="J233" s="100" t="str">
        <f>IF($A233&gt;$G$2,"",MATCH($A233,仕訳帳・設定!$AP$6:$AP$1000))</f>
        <v/>
      </c>
    </row>
    <row r="234" spans="1:10" x14ac:dyDescent="0.2">
      <c r="A234" s="49">
        <v>229</v>
      </c>
      <c r="B234" s="96" t="str">
        <f>IF($A234&gt;$G$2,"",INDEX(仕訳帳・設定!$AB$6:$AK$1000,$J234,1))</f>
        <v/>
      </c>
      <c r="C234" s="96" t="str">
        <f>IF(OR($D$2="",$A234&gt;$G$2),"",INDEX(仕訳帳・設定!$AB$6:$AK$1000,$J234,3)&amp;" "&amp;INDEX(仕訳帳・設定!$AB$6:$AK$1000,$J234,4))</f>
        <v/>
      </c>
      <c r="D234" s="163" t="str">
        <f>IF(OR($D$2="",$A234&gt;$G$2),"",IF($I234="借",INDEX(仕訳帳・設定!$AB$6:$AK$1000,$J234,9),INDEX(仕訳帳・設定!$AB$6:$AK$1000,$J234,6)))</f>
        <v/>
      </c>
      <c r="E234" s="85" t="str">
        <f>IF($A234&gt;$G$2,"",IF($I234="借",(INDEX(仕訳帳・設定!$AB$6:$AK$1000,$J234,7)),0))</f>
        <v/>
      </c>
      <c r="F234" s="85" t="str">
        <f>IF($A234&gt;$G$2,"",IF($I234="借",0,INDEX(仕訳帳・設定!$AB$6:$AK$1000,$J234,7)))</f>
        <v/>
      </c>
      <c r="G234" s="164" t="str">
        <f t="shared" si="3"/>
        <v/>
      </c>
      <c r="I234" s="101" t="str">
        <f>IF($A234&gt;$G$2,"",INDEX(仕訳帳・設定!$AQ$6:$AQ$1000,MATCH($A234,仕訳帳・設定!$AP$6:$AP$1000,0),1))</f>
        <v/>
      </c>
      <c r="J234" s="100" t="str">
        <f>IF($A234&gt;$G$2,"",MATCH($A234,仕訳帳・設定!$AP$6:$AP$1000))</f>
        <v/>
      </c>
    </row>
    <row r="235" spans="1:10" x14ac:dyDescent="0.2">
      <c r="A235" s="49">
        <v>230</v>
      </c>
      <c r="B235" s="96" t="str">
        <f>IF($A235&gt;$G$2,"",INDEX(仕訳帳・設定!$AB$6:$AK$1000,$J235,1))</f>
        <v/>
      </c>
      <c r="C235" s="96" t="str">
        <f>IF(OR($D$2="",$A235&gt;$G$2),"",INDEX(仕訳帳・設定!$AB$6:$AK$1000,$J235,3)&amp;" "&amp;INDEX(仕訳帳・設定!$AB$6:$AK$1000,$J235,4))</f>
        <v/>
      </c>
      <c r="D235" s="163" t="str">
        <f>IF(OR($D$2="",$A235&gt;$G$2),"",IF($I235="借",INDEX(仕訳帳・設定!$AB$6:$AK$1000,$J235,9),INDEX(仕訳帳・設定!$AB$6:$AK$1000,$J235,6)))</f>
        <v/>
      </c>
      <c r="E235" s="85" t="str">
        <f>IF($A235&gt;$G$2,"",IF($I235="借",(INDEX(仕訳帳・設定!$AB$6:$AK$1000,$J235,7)),0))</f>
        <v/>
      </c>
      <c r="F235" s="85" t="str">
        <f>IF($A235&gt;$G$2,"",IF($I235="借",0,INDEX(仕訳帳・設定!$AB$6:$AK$1000,$J235,7)))</f>
        <v/>
      </c>
      <c r="G235" s="164" t="str">
        <f t="shared" si="3"/>
        <v/>
      </c>
      <c r="I235" s="101" t="str">
        <f>IF($A235&gt;$G$2,"",INDEX(仕訳帳・設定!$AQ$6:$AQ$1000,MATCH($A235,仕訳帳・設定!$AP$6:$AP$1000,0),1))</f>
        <v/>
      </c>
      <c r="J235" s="100" t="str">
        <f>IF($A235&gt;$G$2,"",MATCH($A235,仕訳帳・設定!$AP$6:$AP$1000))</f>
        <v/>
      </c>
    </row>
    <row r="236" spans="1:10" x14ac:dyDescent="0.2">
      <c r="A236" s="49">
        <v>231</v>
      </c>
      <c r="B236" s="96" t="str">
        <f>IF($A236&gt;$G$2,"",INDEX(仕訳帳・設定!$AB$6:$AK$1000,$J236,1))</f>
        <v/>
      </c>
      <c r="C236" s="96" t="str">
        <f>IF(OR($D$2="",$A236&gt;$G$2),"",INDEX(仕訳帳・設定!$AB$6:$AK$1000,$J236,3)&amp;" "&amp;INDEX(仕訳帳・設定!$AB$6:$AK$1000,$J236,4))</f>
        <v/>
      </c>
      <c r="D236" s="163" t="str">
        <f>IF(OR($D$2="",$A236&gt;$G$2),"",IF($I236="借",INDEX(仕訳帳・設定!$AB$6:$AK$1000,$J236,9),INDEX(仕訳帳・設定!$AB$6:$AK$1000,$J236,6)))</f>
        <v/>
      </c>
      <c r="E236" s="85" t="str">
        <f>IF($A236&gt;$G$2,"",IF($I236="借",(INDEX(仕訳帳・設定!$AB$6:$AK$1000,$J236,7)),0))</f>
        <v/>
      </c>
      <c r="F236" s="85" t="str">
        <f>IF($A236&gt;$G$2,"",IF($I236="借",0,INDEX(仕訳帳・設定!$AB$6:$AK$1000,$J236,7)))</f>
        <v/>
      </c>
      <c r="G236" s="164" t="str">
        <f t="shared" si="3"/>
        <v/>
      </c>
      <c r="I236" s="101" t="str">
        <f>IF($A236&gt;$G$2,"",INDEX(仕訳帳・設定!$AQ$6:$AQ$1000,MATCH($A236,仕訳帳・設定!$AP$6:$AP$1000,0),1))</f>
        <v/>
      </c>
      <c r="J236" s="100" t="str">
        <f>IF($A236&gt;$G$2,"",MATCH($A236,仕訳帳・設定!$AP$6:$AP$1000))</f>
        <v/>
      </c>
    </row>
    <row r="237" spans="1:10" x14ac:dyDescent="0.2">
      <c r="A237" s="49">
        <v>232</v>
      </c>
      <c r="B237" s="96" t="str">
        <f>IF($A237&gt;$G$2,"",INDEX(仕訳帳・設定!$AB$6:$AK$1000,$J237,1))</f>
        <v/>
      </c>
      <c r="C237" s="96" t="str">
        <f>IF(OR($D$2="",$A237&gt;$G$2),"",INDEX(仕訳帳・設定!$AB$6:$AK$1000,$J237,3)&amp;" "&amp;INDEX(仕訳帳・設定!$AB$6:$AK$1000,$J237,4))</f>
        <v/>
      </c>
      <c r="D237" s="163" t="str">
        <f>IF(OR($D$2="",$A237&gt;$G$2),"",IF($I237="借",INDEX(仕訳帳・設定!$AB$6:$AK$1000,$J237,9),INDEX(仕訳帳・設定!$AB$6:$AK$1000,$J237,6)))</f>
        <v/>
      </c>
      <c r="E237" s="85" t="str">
        <f>IF($A237&gt;$G$2,"",IF($I237="借",(INDEX(仕訳帳・設定!$AB$6:$AK$1000,$J237,7)),0))</f>
        <v/>
      </c>
      <c r="F237" s="85" t="str">
        <f>IF($A237&gt;$G$2,"",IF($I237="借",0,INDEX(仕訳帳・設定!$AB$6:$AK$1000,$J237,7)))</f>
        <v/>
      </c>
      <c r="G237" s="164" t="str">
        <f t="shared" si="3"/>
        <v/>
      </c>
      <c r="I237" s="101" t="str">
        <f>IF($A237&gt;$G$2,"",INDEX(仕訳帳・設定!$AQ$6:$AQ$1000,MATCH($A237,仕訳帳・設定!$AP$6:$AP$1000,0),1))</f>
        <v/>
      </c>
      <c r="J237" s="100" t="str">
        <f>IF($A237&gt;$G$2,"",MATCH($A237,仕訳帳・設定!$AP$6:$AP$1000))</f>
        <v/>
      </c>
    </row>
    <row r="238" spans="1:10" x14ac:dyDescent="0.2">
      <c r="A238" s="49">
        <v>233</v>
      </c>
      <c r="B238" s="96" t="str">
        <f>IF($A238&gt;$G$2,"",INDEX(仕訳帳・設定!$AB$6:$AK$1000,$J238,1))</f>
        <v/>
      </c>
      <c r="C238" s="96" t="str">
        <f>IF(OR($D$2="",$A238&gt;$G$2),"",INDEX(仕訳帳・設定!$AB$6:$AK$1000,$J238,3)&amp;" "&amp;INDEX(仕訳帳・設定!$AB$6:$AK$1000,$J238,4))</f>
        <v/>
      </c>
      <c r="D238" s="163" t="str">
        <f>IF(OR($D$2="",$A238&gt;$G$2),"",IF($I238="借",INDEX(仕訳帳・設定!$AB$6:$AK$1000,$J238,9),INDEX(仕訳帳・設定!$AB$6:$AK$1000,$J238,6)))</f>
        <v/>
      </c>
      <c r="E238" s="85" t="str">
        <f>IF($A238&gt;$G$2,"",IF($I238="借",(INDEX(仕訳帳・設定!$AB$6:$AK$1000,$J238,7)),0))</f>
        <v/>
      </c>
      <c r="F238" s="85" t="str">
        <f>IF($A238&gt;$G$2,"",IF($I238="借",0,INDEX(仕訳帳・設定!$AB$6:$AK$1000,$J238,7)))</f>
        <v/>
      </c>
      <c r="G238" s="164" t="str">
        <f t="shared" si="3"/>
        <v/>
      </c>
      <c r="I238" s="101" t="str">
        <f>IF($A238&gt;$G$2,"",INDEX(仕訳帳・設定!$AQ$6:$AQ$1000,MATCH($A238,仕訳帳・設定!$AP$6:$AP$1000,0),1))</f>
        <v/>
      </c>
      <c r="J238" s="100" t="str">
        <f>IF($A238&gt;$G$2,"",MATCH($A238,仕訳帳・設定!$AP$6:$AP$1000))</f>
        <v/>
      </c>
    </row>
    <row r="239" spans="1:10" x14ac:dyDescent="0.2">
      <c r="A239" s="49">
        <v>234</v>
      </c>
      <c r="B239" s="96" t="str">
        <f>IF($A239&gt;$G$2,"",INDEX(仕訳帳・設定!$AB$6:$AK$1000,$J239,1))</f>
        <v/>
      </c>
      <c r="C239" s="96" t="str">
        <f>IF(OR($D$2="",$A239&gt;$G$2),"",INDEX(仕訳帳・設定!$AB$6:$AK$1000,$J239,3)&amp;" "&amp;INDEX(仕訳帳・設定!$AB$6:$AK$1000,$J239,4))</f>
        <v/>
      </c>
      <c r="D239" s="163" t="str">
        <f>IF(OR($D$2="",$A239&gt;$G$2),"",IF($I239="借",INDEX(仕訳帳・設定!$AB$6:$AK$1000,$J239,9),INDEX(仕訳帳・設定!$AB$6:$AK$1000,$J239,6)))</f>
        <v/>
      </c>
      <c r="E239" s="85" t="str">
        <f>IF($A239&gt;$G$2,"",IF($I239="借",(INDEX(仕訳帳・設定!$AB$6:$AK$1000,$J239,7)),0))</f>
        <v/>
      </c>
      <c r="F239" s="85" t="str">
        <f>IF($A239&gt;$G$2,"",IF($I239="借",0,INDEX(仕訳帳・設定!$AB$6:$AK$1000,$J239,7)))</f>
        <v/>
      </c>
      <c r="G239" s="164" t="str">
        <f t="shared" si="3"/>
        <v/>
      </c>
      <c r="I239" s="101" t="str">
        <f>IF($A239&gt;$G$2,"",INDEX(仕訳帳・設定!$AQ$6:$AQ$1000,MATCH($A239,仕訳帳・設定!$AP$6:$AP$1000,0),1))</f>
        <v/>
      </c>
      <c r="J239" s="100" t="str">
        <f>IF($A239&gt;$G$2,"",MATCH($A239,仕訳帳・設定!$AP$6:$AP$1000))</f>
        <v/>
      </c>
    </row>
    <row r="240" spans="1:10" x14ac:dyDescent="0.2">
      <c r="A240" s="49">
        <v>235</v>
      </c>
      <c r="B240" s="96" t="str">
        <f>IF($A240&gt;$G$2,"",INDEX(仕訳帳・設定!$AB$6:$AK$1000,$J240,1))</f>
        <v/>
      </c>
      <c r="C240" s="96" t="str">
        <f>IF(OR($D$2="",$A240&gt;$G$2),"",INDEX(仕訳帳・設定!$AB$6:$AK$1000,$J240,3)&amp;" "&amp;INDEX(仕訳帳・設定!$AB$6:$AK$1000,$J240,4))</f>
        <v/>
      </c>
      <c r="D240" s="163" t="str">
        <f>IF(OR($D$2="",$A240&gt;$G$2),"",IF($I240="借",INDEX(仕訳帳・設定!$AB$6:$AK$1000,$J240,9),INDEX(仕訳帳・設定!$AB$6:$AK$1000,$J240,6)))</f>
        <v/>
      </c>
      <c r="E240" s="85" t="str">
        <f>IF($A240&gt;$G$2,"",IF($I240="借",(INDEX(仕訳帳・設定!$AB$6:$AK$1000,$J240,7)),0))</f>
        <v/>
      </c>
      <c r="F240" s="85" t="str">
        <f>IF($A240&gt;$G$2,"",IF($I240="借",0,INDEX(仕訳帳・設定!$AB$6:$AK$1000,$J240,7)))</f>
        <v/>
      </c>
      <c r="G240" s="164" t="str">
        <f t="shared" si="3"/>
        <v/>
      </c>
      <c r="I240" s="101" t="str">
        <f>IF($A240&gt;$G$2,"",INDEX(仕訳帳・設定!$AQ$6:$AQ$1000,MATCH($A240,仕訳帳・設定!$AP$6:$AP$1000,0),1))</f>
        <v/>
      </c>
      <c r="J240" s="100" t="str">
        <f>IF($A240&gt;$G$2,"",MATCH($A240,仕訳帳・設定!$AP$6:$AP$1000))</f>
        <v/>
      </c>
    </row>
    <row r="241" spans="1:10" x14ac:dyDescent="0.2">
      <c r="A241" s="49">
        <v>236</v>
      </c>
      <c r="B241" s="96" t="str">
        <f>IF($A241&gt;$G$2,"",INDEX(仕訳帳・設定!$AB$6:$AK$1000,$J241,1))</f>
        <v/>
      </c>
      <c r="C241" s="96" t="str">
        <f>IF(OR($D$2="",$A241&gt;$G$2),"",INDEX(仕訳帳・設定!$AB$6:$AK$1000,$J241,3)&amp;" "&amp;INDEX(仕訳帳・設定!$AB$6:$AK$1000,$J241,4))</f>
        <v/>
      </c>
      <c r="D241" s="163" t="str">
        <f>IF(OR($D$2="",$A241&gt;$G$2),"",IF($I241="借",INDEX(仕訳帳・設定!$AB$6:$AK$1000,$J241,9),INDEX(仕訳帳・設定!$AB$6:$AK$1000,$J241,6)))</f>
        <v/>
      </c>
      <c r="E241" s="85" t="str">
        <f>IF($A241&gt;$G$2,"",IF($I241="借",(INDEX(仕訳帳・設定!$AB$6:$AK$1000,$J241,7)),0))</f>
        <v/>
      </c>
      <c r="F241" s="85" t="str">
        <f>IF($A241&gt;$G$2,"",IF($I241="借",0,INDEX(仕訳帳・設定!$AB$6:$AK$1000,$J241,7)))</f>
        <v/>
      </c>
      <c r="G241" s="164" t="str">
        <f t="shared" si="3"/>
        <v/>
      </c>
      <c r="I241" s="101" t="str">
        <f>IF($A241&gt;$G$2,"",INDEX(仕訳帳・設定!$AQ$6:$AQ$1000,MATCH($A241,仕訳帳・設定!$AP$6:$AP$1000,0),1))</f>
        <v/>
      </c>
      <c r="J241" s="100" t="str">
        <f>IF($A241&gt;$G$2,"",MATCH($A241,仕訳帳・設定!$AP$6:$AP$1000))</f>
        <v/>
      </c>
    </row>
    <row r="242" spans="1:10" x14ac:dyDescent="0.2">
      <c r="A242" s="49">
        <v>237</v>
      </c>
      <c r="B242" s="96" t="str">
        <f>IF($A242&gt;$G$2,"",INDEX(仕訳帳・設定!$AB$6:$AK$1000,$J242,1))</f>
        <v/>
      </c>
      <c r="C242" s="96" t="str">
        <f>IF(OR($D$2="",$A242&gt;$G$2),"",INDEX(仕訳帳・設定!$AB$6:$AK$1000,$J242,3)&amp;" "&amp;INDEX(仕訳帳・設定!$AB$6:$AK$1000,$J242,4))</f>
        <v/>
      </c>
      <c r="D242" s="163" t="str">
        <f>IF(OR($D$2="",$A242&gt;$G$2),"",IF($I242="借",INDEX(仕訳帳・設定!$AB$6:$AK$1000,$J242,9),INDEX(仕訳帳・設定!$AB$6:$AK$1000,$J242,6)))</f>
        <v/>
      </c>
      <c r="E242" s="85" t="str">
        <f>IF($A242&gt;$G$2,"",IF($I242="借",(INDEX(仕訳帳・設定!$AB$6:$AK$1000,$J242,7)),0))</f>
        <v/>
      </c>
      <c r="F242" s="85" t="str">
        <f>IF($A242&gt;$G$2,"",IF($I242="借",0,INDEX(仕訳帳・設定!$AB$6:$AK$1000,$J242,7)))</f>
        <v/>
      </c>
      <c r="G242" s="164" t="str">
        <f t="shared" si="3"/>
        <v/>
      </c>
      <c r="I242" s="101" t="str">
        <f>IF($A242&gt;$G$2,"",INDEX(仕訳帳・設定!$AQ$6:$AQ$1000,MATCH($A242,仕訳帳・設定!$AP$6:$AP$1000,0),1))</f>
        <v/>
      </c>
      <c r="J242" s="100" t="str">
        <f>IF($A242&gt;$G$2,"",MATCH($A242,仕訳帳・設定!$AP$6:$AP$1000))</f>
        <v/>
      </c>
    </row>
    <row r="243" spans="1:10" x14ac:dyDescent="0.2">
      <c r="A243" s="49">
        <v>238</v>
      </c>
      <c r="B243" s="96" t="str">
        <f>IF($A243&gt;$G$2,"",INDEX(仕訳帳・設定!$AB$6:$AK$1000,$J243,1))</f>
        <v/>
      </c>
      <c r="C243" s="96" t="str">
        <f>IF(OR($D$2="",$A243&gt;$G$2),"",INDEX(仕訳帳・設定!$AB$6:$AK$1000,$J243,3)&amp;" "&amp;INDEX(仕訳帳・設定!$AB$6:$AK$1000,$J243,4))</f>
        <v/>
      </c>
      <c r="D243" s="163" t="str">
        <f>IF(OR($D$2="",$A243&gt;$G$2),"",IF($I243="借",INDEX(仕訳帳・設定!$AB$6:$AK$1000,$J243,9),INDEX(仕訳帳・設定!$AB$6:$AK$1000,$J243,6)))</f>
        <v/>
      </c>
      <c r="E243" s="85" t="str">
        <f>IF($A243&gt;$G$2,"",IF($I243="借",(INDEX(仕訳帳・設定!$AB$6:$AK$1000,$J243,7)),0))</f>
        <v/>
      </c>
      <c r="F243" s="85" t="str">
        <f>IF($A243&gt;$G$2,"",IF($I243="借",0,INDEX(仕訳帳・設定!$AB$6:$AK$1000,$J243,7)))</f>
        <v/>
      </c>
      <c r="G243" s="164" t="str">
        <f t="shared" si="3"/>
        <v/>
      </c>
      <c r="I243" s="101" t="str">
        <f>IF($A243&gt;$G$2,"",INDEX(仕訳帳・設定!$AQ$6:$AQ$1000,MATCH($A243,仕訳帳・設定!$AP$6:$AP$1000,0),1))</f>
        <v/>
      </c>
      <c r="J243" s="100" t="str">
        <f>IF($A243&gt;$G$2,"",MATCH($A243,仕訳帳・設定!$AP$6:$AP$1000))</f>
        <v/>
      </c>
    </row>
    <row r="244" spans="1:10" x14ac:dyDescent="0.2">
      <c r="A244" s="49">
        <v>239</v>
      </c>
      <c r="B244" s="96" t="str">
        <f>IF($A244&gt;$G$2,"",INDEX(仕訳帳・設定!$AB$6:$AK$1000,$J244,1))</f>
        <v/>
      </c>
      <c r="C244" s="96" t="str">
        <f>IF(OR($D$2="",$A244&gt;$G$2),"",INDEX(仕訳帳・設定!$AB$6:$AK$1000,$J244,3)&amp;" "&amp;INDEX(仕訳帳・設定!$AB$6:$AK$1000,$J244,4))</f>
        <v/>
      </c>
      <c r="D244" s="163" t="str">
        <f>IF(OR($D$2="",$A244&gt;$G$2),"",IF($I244="借",INDEX(仕訳帳・設定!$AB$6:$AK$1000,$J244,9),INDEX(仕訳帳・設定!$AB$6:$AK$1000,$J244,6)))</f>
        <v/>
      </c>
      <c r="E244" s="85" t="str">
        <f>IF($A244&gt;$G$2,"",IF($I244="借",(INDEX(仕訳帳・設定!$AB$6:$AK$1000,$J244,7)),0))</f>
        <v/>
      </c>
      <c r="F244" s="85" t="str">
        <f>IF($A244&gt;$G$2,"",IF($I244="借",0,INDEX(仕訳帳・設定!$AB$6:$AK$1000,$J244,7)))</f>
        <v/>
      </c>
      <c r="G244" s="164" t="str">
        <f t="shared" si="3"/>
        <v/>
      </c>
      <c r="I244" s="101" t="str">
        <f>IF($A244&gt;$G$2,"",INDEX(仕訳帳・設定!$AQ$6:$AQ$1000,MATCH($A244,仕訳帳・設定!$AP$6:$AP$1000,0),1))</f>
        <v/>
      </c>
      <c r="J244" s="100" t="str">
        <f>IF($A244&gt;$G$2,"",MATCH($A244,仕訳帳・設定!$AP$6:$AP$1000))</f>
        <v/>
      </c>
    </row>
    <row r="245" spans="1:10" x14ac:dyDescent="0.2">
      <c r="A245" s="49">
        <v>240</v>
      </c>
      <c r="B245" s="96" t="str">
        <f>IF($A245&gt;$G$2,"",INDEX(仕訳帳・設定!$AB$6:$AK$1000,$J245,1))</f>
        <v/>
      </c>
      <c r="C245" s="96" t="str">
        <f>IF(OR($D$2="",$A245&gt;$G$2),"",INDEX(仕訳帳・設定!$AB$6:$AK$1000,$J245,3)&amp;" "&amp;INDEX(仕訳帳・設定!$AB$6:$AK$1000,$J245,4))</f>
        <v/>
      </c>
      <c r="D245" s="163" t="str">
        <f>IF(OR($D$2="",$A245&gt;$G$2),"",IF($I245="借",INDEX(仕訳帳・設定!$AB$6:$AK$1000,$J245,9),INDEX(仕訳帳・設定!$AB$6:$AK$1000,$J245,6)))</f>
        <v/>
      </c>
      <c r="E245" s="85" t="str">
        <f>IF($A245&gt;$G$2,"",IF($I245="借",(INDEX(仕訳帳・設定!$AB$6:$AK$1000,$J245,7)),0))</f>
        <v/>
      </c>
      <c r="F245" s="85" t="str">
        <f>IF($A245&gt;$G$2,"",IF($I245="借",0,INDEX(仕訳帳・設定!$AB$6:$AK$1000,$J245,7)))</f>
        <v/>
      </c>
      <c r="G245" s="164" t="str">
        <f t="shared" si="3"/>
        <v/>
      </c>
      <c r="I245" s="101" t="str">
        <f>IF($A245&gt;$G$2,"",INDEX(仕訳帳・設定!$AQ$6:$AQ$1000,MATCH($A245,仕訳帳・設定!$AP$6:$AP$1000,0),1))</f>
        <v/>
      </c>
      <c r="J245" s="100" t="str">
        <f>IF($A245&gt;$G$2,"",MATCH($A245,仕訳帳・設定!$AP$6:$AP$1000))</f>
        <v/>
      </c>
    </row>
    <row r="246" spans="1:10" x14ac:dyDescent="0.2">
      <c r="A246" s="49">
        <v>241</v>
      </c>
      <c r="B246" s="96" t="str">
        <f>IF($A246&gt;$G$2,"",INDEX(仕訳帳・設定!$AB$6:$AK$1000,$J246,1))</f>
        <v/>
      </c>
      <c r="C246" s="96" t="str">
        <f>IF(OR($D$2="",$A246&gt;$G$2),"",INDEX(仕訳帳・設定!$AB$6:$AK$1000,$J246,3)&amp;" "&amp;INDEX(仕訳帳・設定!$AB$6:$AK$1000,$J246,4))</f>
        <v/>
      </c>
      <c r="D246" s="163" t="str">
        <f>IF(OR($D$2="",$A246&gt;$G$2),"",IF($I246="借",INDEX(仕訳帳・設定!$AB$6:$AK$1000,$J246,9),INDEX(仕訳帳・設定!$AB$6:$AK$1000,$J246,6)))</f>
        <v/>
      </c>
      <c r="E246" s="85" t="str">
        <f>IF($A246&gt;$G$2,"",IF($I246="借",(INDEX(仕訳帳・設定!$AB$6:$AK$1000,$J246,7)),0))</f>
        <v/>
      </c>
      <c r="F246" s="85" t="str">
        <f>IF($A246&gt;$G$2,"",IF($I246="借",0,INDEX(仕訳帳・設定!$AB$6:$AK$1000,$J246,7)))</f>
        <v/>
      </c>
      <c r="G246" s="164" t="str">
        <f t="shared" si="3"/>
        <v/>
      </c>
      <c r="I246" s="101" t="str">
        <f>IF($A246&gt;$G$2,"",INDEX(仕訳帳・設定!$AQ$6:$AQ$1000,MATCH($A246,仕訳帳・設定!$AP$6:$AP$1000,0),1))</f>
        <v/>
      </c>
      <c r="J246" s="100" t="str">
        <f>IF($A246&gt;$G$2,"",MATCH($A246,仕訳帳・設定!$AP$6:$AP$1000))</f>
        <v/>
      </c>
    </row>
    <row r="247" spans="1:10" x14ac:dyDescent="0.2">
      <c r="A247" s="49">
        <v>242</v>
      </c>
      <c r="B247" s="96" t="str">
        <f>IF($A247&gt;$G$2,"",INDEX(仕訳帳・設定!$AB$6:$AK$1000,$J247,1))</f>
        <v/>
      </c>
      <c r="C247" s="96" t="str">
        <f>IF(OR($D$2="",$A247&gt;$G$2),"",INDEX(仕訳帳・設定!$AB$6:$AK$1000,$J247,3)&amp;" "&amp;INDEX(仕訳帳・設定!$AB$6:$AK$1000,$J247,4))</f>
        <v/>
      </c>
      <c r="D247" s="163" t="str">
        <f>IF(OR($D$2="",$A247&gt;$G$2),"",IF($I247="借",INDEX(仕訳帳・設定!$AB$6:$AK$1000,$J247,9),INDEX(仕訳帳・設定!$AB$6:$AK$1000,$J247,6)))</f>
        <v/>
      </c>
      <c r="E247" s="85" t="str">
        <f>IF($A247&gt;$G$2,"",IF($I247="借",(INDEX(仕訳帳・設定!$AB$6:$AK$1000,$J247,7)),0))</f>
        <v/>
      </c>
      <c r="F247" s="85" t="str">
        <f>IF($A247&gt;$G$2,"",IF($I247="借",0,INDEX(仕訳帳・設定!$AB$6:$AK$1000,$J247,7)))</f>
        <v/>
      </c>
      <c r="G247" s="164" t="str">
        <f t="shared" si="3"/>
        <v/>
      </c>
      <c r="I247" s="101" t="str">
        <f>IF($A247&gt;$G$2,"",INDEX(仕訳帳・設定!$AQ$6:$AQ$1000,MATCH($A247,仕訳帳・設定!$AP$6:$AP$1000,0),1))</f>
        <v/>
      </c>
      <c r="J247" s="100" t="str">
        <f>IF($A247&gt;$G$2,"",MATCH($A247,仕訳帳・設定!$AP$6:$AP$1000))</f>
        <v/>
      </c>
    </row>
    <row r="248" spans="1:10" x14ac:dyDescent="0.2">
      <c r="A248" s="49">
        <v>243</v>
      </c>
      <c r="B248" s="96" t="str">
        <f>IF($A248&gt;$G$2,"",INDEX(仕訳帳・設定!$AB$6:$AK$1000,$J248,1))</f>
        <v/>
      </c>
      <c r="C248" s="96" t="str">
        <f>IF(OR($D$2="",$A248&gt;$G$2),"",INDEX(仕訳帳・設定!$AB$6:$AK$1000,$J248,3)&amp;" "&amp;INDEX(仕訳帳・設定!$AB$6:$AK$1000,$J248,4))</f>
        <v/>
      </c>
      <c r="D248" s="163" t="str">
        <f>IF(OR($D$2="",$A248&gt;$G$2),"",IF($I248="借",INDEX(仕訳帳・設定!$AB$6:$AK$1000,$J248,9),INDEX(仕訳帳・設定!$AB$6:$AK$1000,$J248,6)))</f>
        <v/>
      </c>
      <c r="E248" s="85" t="str">
        <f>IF($A248&gt;$G$2,"",IF($I248="借",(INDEX(仕訳帳・設定!$AB$6:$AK$1000,$J248,7)),0))</f>
        <v/>
      </c>
      <c r="F248" s="85" t="str">
        <f>IF($A248&gt;$G$2,"",IF($I248="借",0,INDEX(仕訳帳・設定!$AB$6:$AK$1000,$J248,7)))</f>
        <v/>
      </c>
      <c r="G248" s="164" t="str">
        <f t="shared" si="3"/>
        <v/>
      </c>
      <c r="I248" s="101" t="str">
        <f>IF($A248&gt;$G$2,"",INDEX(仕訳帳・設定!$AQ$6:$AQ$1000,MATCH($A248,仕訳帳・設定!$AP$6:$AP$1000,0),1))</f>
        <v/>
      </c>
      <c r="J248" s="100" t="str">
        <f>IF($A248&gt;$G$2,"",MATCH($A248,仕訳帳・設定!$AP$6:$AP$1000))</f>
        <v/>
      </c>
    </row>
    <row r="249" spans="1:10" x14ac:dyDescent="0.2">
      <c r="A249" s="49">
        <v>244</v>
      </c>
      <c r="B249" s="96" t="str">
        <f>IF($A249&gt;$G$2,"",INDEX(仕訳帳・設定!$AB$6:$AK$1000,$J249,1))</f>
        <v/>
      </c>
      <c r="C249" s="96" t="str">
        <f>IF(OR($D$2="",$A249&gt;$G$2),"",INDEX(仕訳帳・設定!$AB$6:$AK$1000,$J249,3)&amp;" "&amp;INDEX(仕訳帳・設定!$AB$6:$AK$1000,$J249,4))</f>
        <v/>
      </c>
      <c r="D249" s="163" t="str">
        <f>IF(OR($D$2="",$A249&gt;$G$2),"",IF($I249="借",INDEX(仕訳帳・設定!$AB$6:$AK$1000,$J249,9),INDEX(仕訳帳・設定!$AB$6:$AK$1000,$J249,6)))</f>
        <v/>
      </c>
      <c r="E249" s="85" t="str">
        <f>IF($A249&gt;$G$2,"",IF($I249="借",(INDEX(仕訳帳・設定!$AB$6:$AK$1000,$J249,7)),0))</f>
        <v/>
      </c>
      <c r="F249" s="85" t="str">
        <f>IF($A249&gt;$G$2,"",IF($I249="借",0,INDEX(仕訳帳・設定!$AB$6:$AK$1000,$J249,7)))</f>
        <v/>
      </c>
      <c r="G249" s="164" t="str">
        <f t="shared" si="3"/>
        <v/>
      </c>
      <c r="I249" s="101" t="str">
        <f>IF($A249&gt;$G$2,"",INDEX(仕訳帳・設定!$AQ$6:$AQ$1000,MATCH($A249,仕訳帳・設定!$AP$6:$AP$1000,0),1))</f>
        <v/>
      </c>
      <c r="J249" s="100" t="str">
        <f>IF($A249&gt;$G$2,"",MATCH($A249,仕訳帳・設定!$AP$6:$AP$1000))</f>
        <v/>
      </c>
    </row>
    <row r="250" spans="1:10" x14ac:dyDescent="0.2">
      <c r="A250" s="49">
        <v>245</v>
      </c>
      <c r="B250" s="96" t="str">
        <f>IF($A250&gt;$G$2,"",INDEX(仕訳帳・設定!$AB$6:$AK$1000,$J250,1))</f>
        <v/>
      </c>
      <c r="C250" s="96" t="str">
        <f>IF(OR($D$2="",$A250&gt;$G$2),"",INDEX(仕訳帳・設定!$AB$6:$AK$1000,$J250,3)&amp;" "&amp;INDEX(仕訳帳・設定!$AB$6:$AK$1000,$J250,4))</f>
        <v/>
      </c>
      <c r="D250" s="163" t="str">
        <f>IF(OR($D$2="",$A250&gt;$G$2),"",IF($I250="借",INDEX(仕訳帳・設定!$AB$6:$AK$1000,$J250,9),INDEX(仕訳帳・設定!$AB$6:$AK$1000,$J250,6)))</f>
        <v/>
      </c>
      <c r="E250" s="85" t="str">
        <f>IF($A250&gt;$G$2,"",IF($I250="借",(INDEX(仕訳帳・設定!$AB$6:$AK$1000,$J250,7)),0))</f>
        <v/>
      </c>
      <c r="F250" s="85" t="str">
        <f>IF($A250&gt;$G$2,"",IF($I250="借",0,INDEX(仕訳帳・設定!$AB$6:$AK$1000,$J250,7)))</f>
        <v/>
      </c>
      <c r="G250" s="164" t="str">
        <f t="shared" si="3"/>
        <v/>
      </c>
      <c r="I250" s="101" t="str">
        <f>IF($A250&gt;$G$2,"",INDEX(仕訳帳・設定!$AQ$6:$AQ$1000,MATCH($A250,仕訳帳・設定!$AP$6:$AP$1000,0),1))</f>
        <v/>
      </c>
      <c r="J250" s="100" t="str">
        <f>IF($A250&gt;$G$2,"",MATCH($A250,仕訳帳・設定!$AP$6:$AP$1000))</f>
        <v/>
      </c>
    </row>
    <row r="251" spans="1:10" x14ac:dyDescent="0.2">
      <c r="A251" s="49">
        <v>246</v>
      </c>
      <c r="B251" s="96" t="str">
        <f>IF($A251&gt;$G$2,"",INDEX(仕訳帳・設定!$AB$6:$AK$1000,$J251,1))</f>
        <v/>
      </c>
      <c r="C251" s="96" t="str">
        <f>IF(OR($D$2="",$A251&gt;$G$2),"",INDEX(仕訳帳・設定!$AB$6:$AK$1000,$J251,3)&amp;" "&amp;INDEX(仕訳帳・設定!$AB$6:$AK$1000,$J251,4))</f>
        <v/>
      </c>
      <c r="D251" s="163" t="str">
        <f>IF(OR($D$2="",$A251&gt;$G$2),"",IF($I251="借",INDEX(仕訳帳・設定!$AB$6:$AK$1000,$J251,9),INDEX(仕訳帳・設定!$AB$6:$AK$1000,$J251,6)))</f>
        <v/>
      </c>
      <c r="E251" s="85" t="str">
        <f>IF($A251&gt;$G$2,"",IF($I251="借",(INDEX(仕訳帳・設定!$AB$6:$AK$1000,$J251,7)),0))</f>
        <v/>
      </c>
      <c r="F251" s="85" t="str">
        <f>IF($A251&gt;$G$2,"",IF($I251="借",0,INDEX(仕訳帳・設定!$AB$6:$AK$1000,$J251,7)))</f>
        <v/>
      </c>
      <c r="G251" s="164" t="str">
        <f t="shared" si="3"/>
        <v/>
      </c>
      <c r="I251" s="101" t="str">
        <f>IF($A251&gt;$G$2,"",INDEX(仕訳帳・設定!$AQ$6:$AQ$1000,MATCH($A251,仕訳帳・設定!$AP$6:$AP$1000,0),1))</f>
        <v/>
      </c>
      <c r="J251" s="100" t="str">
        <f>IF($A251&gt;$G$2,"",MATCH($A251,仕訳帳・設定!$AP$6:$AP$1000))</f>
        <v/>
      </c>
    </row>
    <row r="252" spans="1:10" x14ac:dyDescent="0.2">
      <c r="A252" s="49">
        <v>247</v>
      </c>
      <c r="B252" s="96" t="str">
        <f>IF($A252&gt;$G$2,"",INDEX(仕訳帳・設定!$AB$6:$AK$1000,$J252,1))</f>
        <v/>
      </c>
      <c r="C252" s="96" t="str">
        <f>IF(OR($D$2="",$A252&gt;$G$2),"",INDEX(仕訳帳・設定!$AB$6:$AK$1000,$J252,3)&amp;" "&amp;INDEX(仕訳帳・設定!$AB$6:$AK$1000,$J252,4))</f>
        <v/>
      </c>
      <c r="D252" s="163" t="str">
        <f>IF(OR($D$2="",$A252&gt;$G$2),"",IF($I252="借",INDEX(仕訳帳・設定!$AB$6:$AK$1000,$J252,9),INDEX(仕訳帳・設定!$AB$6:$AK$1000,$J252,6)))</f>
        <v/>
      </c>
      <c r="E252" s="85" t="str">
        <f>IF($A252&gt;$G$2,"",IF($I252="借",(INDEX(仕訳帳・設定!$AB$6:$AK$1000,$J252,7)),0))</f>
        <v/>
      </c>
      <c r="F252" s="85" t="str">
        <f>IF($A252&gt;$G$2,"",IF($I252="借",0,INDEX(仕訳帳・設定!$AB$6:$AK$1000,$J252,7)))</f>
        <v/>
      </c>
      <c r="G252" s="164" t="str">
        <f t="shared" si="3"/>
        <v/>
      </c>
      <c r="I252" s="101" t="str">
        <f>IF($A252&gt;$G$2,"",INDEX(仕訳帳・設定!$AQ$6:$AQ$1000,MATCH($A252,仕訳帳・設定!$AP$6:$AP$1000,0),1))</f>
        <v/>
      </c>
      <c r="J252" s="100" t="str">
        <f>IF($A252&gt;$G$2,"",MATCH($A252,仕訳帳・設定!$AP$6:$AP$1000))</f>
        <v/>
      </c>
    </row>
    <row r="253" spans="1:10" x14ac:dyDescent="0.2">
      <c r="A253" s="49">
        <v>248</v>
      </c>
      <c r="B253" s="96" t="str">
        <f>IF($A253&gt;$G$2,"",INDEX(仕訳帳・設定!$AB$6:$AK$1000,$J253,1))</f>
        <v/>
      </c>
      <c r="C253" s="96" t="str">
        <f>IF(OR($D$2="",$A253&gt;$G$2),"",INDEX(仕訳帳・設定!$AB$6:$AK$1000,$J253,3)&amp;" "&amp;INDEX(仕訳帳・設定!$AB$6:$AK$1000,$J253,4))</f>
        <v/>
      </c>
      <c r="D253" s="163" t="str">
        <f>IF(OR($D$2="",$A253&gt;$G$2),"",IF($I253="借",INDEX(仕訳帳・設定!$AB$6:$AK$1000,$J253,9),INDEX(仕訳帳・設定!$AB$6:$AK$1000,$J253,6)))</f>
        <v/>
      </c>
      <c r="E253" s="85" t="str">
        <f>IF($A253&gt;$G$2,"",IF($I253="借",(INDEX(仕訳帳・設定!$AB$6:$AK$1000,$J253,7)),0))</f>
        <v/>
      </c>
      <c r="F253" s="85" t="str">
        <f>IF($A253&gt;$G$2,"",IF($I253="借",0,INDEX(仕訳帳・設定!$AB$6:$AK$1000,$J253,7)))</f>
        <v/>
      </c>
      <c r="G253" s="164" t="str">
        <f t="shared" si="3"/>
        <v/>
      </c>
      <c r="I253" s="101" t="str">
        <f>IF($A253&gt;$G$2,"",INDEX(仕訳帳・設定!$AQ$6:$AQ$1000,MATCH($A253,仕訳帳・設定!$AP$6:$AP$1000,0),1))</f>
        <v/>
      </c>
      <c r="J253" s="100" t="str">
        <f>IF($A253&gt;$G$2,"",MATCH($A253,仕訳帳・設定!$AP$6:$AP$1000))</f>
        <v/>
      </c>
    </row>
    <row r="254" spans="1:10" x14ac:dyDescent="0.2">
      <c r="A254" s="49">
        <v>249</v>
      </c>
      <c r="B254" s="96" t="str">
        <f>IF($A254&gt;$G$2,"",INDEX(仕訳帳・設定!$AB$6:$AK$1000,$J254,1))</f>
        <v/>
      </c>
      <c r="C254" s="96" t="str">
        <f>IF(OR($D$2="",$A254&gt;$G$2),"",INDEX(仕訳帳・設定!$AB$6:$AK$1000,$J254,3)&amp;" "&amp;INDEX(仕訳帳・設定!$AB$6:$AK$1000,$J254,4))</f>
        <v/>
      </c>
      <c r="D254" s="163" t="str">
        <f>IF(OR($D$2="",$A254&gt;$G$2),"",IF($I254="借",INDEX(仕訳帳・設定!$AB$6:$AK$1000,$J254,9),INDEX(仕訳帳・設定!$AB$6:$AK$1000,$J254,6)))</f>
        <v/>
      </c>
      <c r="E254" s="85" t="str">
        <f>IF($A254&gt;$G$2,"",IF($I254="借",(INDEX(仕訳帳・設定!$AB$6:$AK$1000,$J254,7)),0))</f>
        <v/>
      </c>
      <c r="F254" s="85" t="str">
        <f>IF($A254&gt;$G$2,"",IF($I254="借",0,INDEX(仕訳帳・設定!$AB$6:$AK$1000,$J254,7)))</f>
        <v/>
      </c>
      <c r="G254" s="164" t="str">
        <f t="shared" si="3"/>
        <v/>
      </c>
      <c r="I254" s="101" t="str">
        <f>IF($A254&gt;$G$2,"",INDEX(仕訳帳・設定!$AQ$6:$AQ$1000,MATCH($A254,仕訳帳・設定!$AP$6:$AP$1000,0),1))</f>
        <v/>
      </c>
      <c r="J254" s="100" t="str">
        <f>IF($A254&gt;$G$2,"",MATCH($A254,仕訳帳・設定!$AP$6:$AP$1000))</f>
        <v/>
      </c>
    </row>
    <row r="255" spans="1:10" x14ac:dyDescent="0.2">
      <c r="A255" s="49">
        <v>250</v>
      </c>
      <c r="B255" s="96" t="str">
        <f>IF($A255&gt;$G$2,"",INDEX(仕訳帳・設定!$AB$6:$AK$1000,$J255,1))</f>
        <v/>
      </c>
      <c r="C255" s="96" t="str">
        <f>IF(OR($D$2="",$A255&gt;$G$2),"",INDEX(仕訳帳・設定!$AB$6:$AK$1000,$J255,3)&amp;" "&amp;INDEX(仕訳帳・設定!$AB$6:$AK$1000,$J255,4))</f>
        <v/>
      </c>
      <c r="D255" s="163" t="str">
        <f>IF(OR($D$2="",$A255&gt;$G$2),"",IF($I255="借",INDEX(仕訳帳・設定!$AB$6:$AK$1000,$J255,9),INDEX(仕訳帳・設定!$AB$6:$AK$1000,$J255,6)))</f>
        <v/>
      </c>
      <c r="E255" s="85" t="str">
        <f>IF($A255&gt;$G$2,"",IF($I255="借",(INDEX(仕訳帳・設定!$AB$6:$AK$1000,$J255,7)),0))</f>
        <v/>
      </c>
      <c r="F255" s="85" t="str">
        <f>IF($A255&gt;$G$2,"",IF($I255="借",0,INDEX(仕訳帳・設定!$AB$6:$AK$1000,$J255,7)))</f>
        <v/>
      </c>
      <c r="G255" s="164" t="str">
        <f t="shared" si="3"/>
        <v/>
      </c>
      <c r="I255" s="101" t="str">
        <f>IF($A255&gt;$G$2,"",INDEX(仕訳帳・設定!$AQ$6:$AQ$1000,MATCH($A255,仕訳帳・設定!$AP$6:$AP$1000,0),1))</f>
        <v/>
      </c>
      <c r="J255" s="100" t="str">
        <f>IF($A255&gt;$G$2,"",MATCH($A255,仕訳帳・設定!$AP$6:$AP$1000))</f>
        <v/>
      </c>
    </row>
    <row r="256" spans="1:10" x14ac:dyDescent="0.2">
      <c r="A256" s="49">
        <v>251</v>
      </c>
      <c r="B256" s="96" t="str">
        <f>IF($A256&gt;$G$2,"",INDEX(仕訳帳・設定!$AB$6:$AK$1000,$J256,1))</f>
        <v/>
      </c>
      <c r="C256" s="96" t="str">
        <f>IF(OR($D$2="",$A256&gt;$G$2),"",INDEX(仕訳帳・設定!$AB$6:$AK$1000,$J256,3)&amp;" "&amp;INDEX(仕訳帳・設定!$AB$6:$AK$1000,$J256,4))</f>
        <v/>
      </c>
      <c r="D256" s="163" t="str">
        <f>IF(OR($D$2="",$A256&gt;$G$2),"",IF($I256="借",INDEX(仕訳帳・設定!$AB$6:$AK$1000,$J256,9),INDEX(仕訳帳・設定!$AB$6:$AK$1000,$J256,6)))</f>
        <v/>
      </c>
      <c r="E256" s="85" t="str">
        <f>IF($A256&gt;$G$2,"",IF($I256="借",(INDEX(仕訳帳・設定!$AB$6:$AK$1000,$J256,7)),0))</f>
        <v/>
      </c>
      <c r="F256" s="85" t="str">
        <f>IF($A256&gt;$G$2,"",IF($I256="借",0,INDEX(仕訳帳・設定!$AB$6:$AK$1000,$J256,7)))</f>
        <v/>
      </c>
      <c r="G256" s="164" t="str">
        <f t="shared" si="3"/>
        <v/>
      </c>
      <c r="I256" s="101" t="str">
        <f>IF($A256&gt;$G$2,"",INDEX(仕訳帳・設定!$AQ$6:$AQ$1000,MATCH($A256,仕訳帳・設定!$AP$6:$AP$1000,0),1))</f>
        <v/>
      </c>
      <c r="J256" s="100" t="str">
        <f>IF($A256&gt;$G$2,"",MATCH($A256,仕訳帳・設定!$AP$6:$AP$1000))</f>
        <v/>
      </c>
    </row>
    <row r="257" spans="1:10" x14ac:dyDescent="0.2">
      <c r="A257" s="49">
        <v>252</v>
      </c>
      <c r="B257" s="96" t="str">
        <f>IF($A257&gt;$G$2,"",INDEX(仕訳帳・設定!$AB$6:$AK$1000,$J257,1))</f>
        <v/>
      </c>
      <c r="C257" s="96" t="str">
        <f>IF(OR($D$2="",$A257&gt;$G$2),"",INDEX(仕訳帳・設定!$AB$6:$AK$1000,$J257,3)&amp;" "&amp;INDEX(仕訳帳・設定!$AB$6:$AK$1000,$J257,4))</f>
        <v/>
      </c>
      <c r="D257" s="163" t="str">
        <f>IF(OR($D$2="",$A257&gt;$G$2),"",IF($I257="借",INDEX(仕訳帳・設定!$AB$6:$AK$1000,$J257,9),INDEX(仕訳帳・設定!$AB$6:$AK$1000,$J257,6)))</f>
        <v/>
      </c>
      <c r="E257" s="85" t="str">
        <f>IF($A257&gt;$G$2,"",IF($I257="借",(INDEX(仕訳帳・設定!$AB$6:$AK$1000,$J257,7)),0))</f>
        <v/>
      </c>
      <c r="F257" s="85" t="str">
        <f>IF($A257&gt;$G$2,"",IF($I257="借",0,INDEX(仕訳帳・設定!$AB$6:$AK$1000,$J257,7)))</f>
        <v/>
      </c>
      <c r="G257" s="164" t="str">
        <f t="shared" si="3"/>
        <v/>
      </c>
      <c r="I257" s="101" t="str">
        <f>IF($A257&gt;$G$2,"",INDEX(仕訳帳・設定!$AQ$6:$AQ$1000,MATCH($A257,仕訳帳・設定!$AP$6:$AP$1000,0),1))</f>
        <v/>
      </c>
      <c r="J257" s="100" t="str">
        <f>IF($A257&gt;$G$2,"",MATCH($A257,仕訳帳・設定!$AP$6:$AP$1000))</f>
        <v/>
      </c>
    </row>
    <row r="258" spans="1:10" x14ac:dyDescent="0.2">
      <c r="A258" s="49">
        <v>253</v>
      </c>
      <c r="B258" s="96" t="str">
        <f>IF($A258&gt;$G$2,"",INDEX(仕訳帳・設定!$AB$6:$AK$1000,$J258,1))</f>
        <v/>
      </c>
      <c r="C258" s="96" t="str">
        <f>IF(OR($D$2="",$A258&gt;$G$2),"",INDEX(仕訳帳・設定!$AB$6:$AK$1000,$J258,3)&amp;" "&amp;INDEX(仕訳帳・設定!$AB$6:$AK$1000,$J258,4))</f>
        <v/>
      </c>
      <c r="D258" s="163" t="str">
        <f>IF(OR($D$2="",$A258&gt;$G$2),"",IF($I258="借",INDEX(仕訳帳・設定!$AB$6:$AK$1000,$J258,9),INDEX(仕訳帳・設定!$AB$6:$AK$1000,$J258,6)))</f>
        <v/>
      </c>
      <c r="E258" s="85" t="str">
        <f>IF($A258&gt;$G$2,"",IF($I258="借",(INDEX(仕訳帳・設定!$AB$6:$AK$1000,$J258,7)),0))</f>
        <v/>
      </c>
      <c r="F258" s="85" t="str">
        <f>IF($A258&gt;$G$2,"",IF($I258="借",0,INDEX(仕訳帳・設定!$AB$6:$AK$1000,$J258,7)))</f>
        <v/>
      </c>
      <c r="G258" s="164" t="str">
        <f t="shared" si="3"/>
        <v/>
      </c>
      <c r="I258" s="101" t="str">
        <f>IF($A258&gt;$G$2,"",INDEX(仕訳帳・設定!$AQ$6:$AQ$1000,MATCH($A258,仕訳帳・設定!$AP$6:$AP$1000,0),1))</f>
        <v/>
      </c>
      <c r="J258" s="100" t="str">
        <f>IF($A258&gt;$G$2,"",MATCH($A258,仕訳帳・設定!$AP$6:$AP$1000))</f>
        <v/>
      </c>
    </row>
    <row r="259" spans="1:10" x14ac:dyDescent="0.2">
      <c r="A259" s="49">
        <v>254</v>
      </c>
      <c r="B259" s="96" t="str">
        <f>IF($A259&gt;$G$2,"",INDEX(仕訳帳・設定!$AB$6:$AK$1000,$J259,1))</f>
        <v/>
      </c>
      <c r="C259" s="96" t="str">
        <f>IF(OR($D$2="",$A259&gt;$G$2),"",INDEX(仕訳帳・設定!$AB$6:$AK$1000,$J259,3)&amp;" "&amp;INDEX(仕訳帳・設定!$AB$6:$AK$1000,$J259,4))</f>
        <v/>
      </c>
      <c r="D259" s="163" t="str">
        <f>IF(OR($D$2="",$A259&gt;$G$2),"",IF($I259="借",INDEX(仕訳帳・設定!$AB$6:$AK$1000,$J259,9),INDEX(仕訳帳・設定!$AB$6:$AK$1000,$J259,6)))</f>
        <v/>
      </c>
      <c r="E259" s="85" t="str">
        <f>IF($A259&gt;$G$2,"",IF($I259="借",(INDEX(仕訳帳・設定!$AB$6:$AK$1000,$J259,7)),0))</f>
        <v/>
      </c>
      <c r="F259" s="85" t="str">
        <f>IF($A259&gt;$G$2,"",IF($I259="借",0,INDEX(仕訳帳・設定!$AB$6:$AK$1000,$J259,7)))</f>
        <v/>
      </c>
      <c r="G259" s="164" t="str">
        <f t="shared" si="3"/>
        <v/>
      </c>
      <c r="I259" s="101" t="str">
        <f>IF($A259&gt;$G$2,"",INDEX(仕訳帳・設定!$AQ$6:$AQ$1000,MATCH($A259,仕訳帳・設定!$AP$6:$AP$1000,0),1))</f>
        <v/>
      </c>
      <c r="J259" s="100" t="str">
        <f>IF($A259&gt;$G$2,"",MATCH($A259,仕訳帳・設定!$AP$6:$AP$1000))</f>
        <v/>
      </c>
    </row>
    <row r="260" spans="1:10" x14ac:dyDescent="0.2">
      <c r="A260" s="49">
        <v>255</v>
      </c>
      <c r="B260" s="96" t="str">
        <f>IF($A260&gt;$G$2,"",INDEX(仕訳帳・設定!$AB$6:$AK$1000,$J260,1))</f>
        <v/>
      </c>
      <c r="C260" s="96" t="str">
        <f>IF(OR($D$2="",$A260&gt;$G$2),"",INDEX(仕訳帳・設定!$AB$6:$AK$1000,$J260,3)&amp;" "&amp;INDEX(仕訳帳・設定!$AB$6:$AK$1000,$J260,4))</f>
        <v/>
      </c>
      <c r="D260" s="163" t="str">
        <f>IF(OR($D$2="",$A260&gt;$G$2),"",IF($I260="借",INDEX(仕訳帳・設定!$AB$6:$AK$1000,$J260,9),INDEX(仕訳帳・設定!$AB$6:$AK$1000,$J260,6)))</f>
        <v/>
      </c>
      <c r="E260" s="85" t="str">
        <f>IF($A260&gt;$G$2,"",IF($I260="借",(INDEX(仕訳帳・設定!$AB$6:$AK$1000,$J260,7)),0))</f>
        <v/>
      </c>
      <c r="F260" s="85" t="str">
        <f>IF($A260&gt;$G$2,"",IF($I260="借",0,INDEX(仕訳帳・設定!$AB$6:$AK$1000,$J260,7)))</f>
        <v/>
      </c>
      <c r="G260" s="164" t="str">
        <f t="shared" si="3"/>
        <v/>
      </c>
      <c r="I260" s="101" t="str">
        <f>IF($A260&gt;$G$2,"",INDEX(仕訳帳・設定!$AQ$6:$AQ$1000,MATCH($A260,仕訳帳・設定!$AP$6:$AP$1000,0),1))</f>
        <v/>
      </c>
      <c r="J260" s="100" t="str">
        <f>IF($A260&gt;$G$2,"",MATCH($A260,仕訳帳・設定!$AP$6:$AP$1000))</f>
        <v/>
      </c>
    </row>
    <row r="261" spans="1:10" x14ac:dyDescent="0.2">
      <c r="A261" s="49">
        <v>256</v>
      </c>
      <c r="B261" s="96" t="str">
        <f>IF($A261&gt;$G$2,"",INDEX(仕訳帳・設定!$AB$6:$AK$1000,$J261,1))</f>
        <v/>
      </c>
      <c r="C261" s="96" t="str">
        <f>IF(OR($D$2="",$A261&gt;$G$2),"",INDEX(仕訳帳・設定!$AB$6:$AK$1000,$J261,3)&amp;" "&amp;INDEX(仕訳帳・設定!$AB$6:$AK$1000,$J261,4))</f>
        <v/>
      </c>
      <c r="D261" s="163" t="str">
        <f>IF(OR($D$2="",$A261&gt;$G$2),"",IF($I261="借",INDEX(仕訳帳・設定!$AB$6:$AK$1000,$J261,9),INDEX(仕訳帳・設定!$AB$6:$AK$1000,$J261,6)))</f>
        <v/>
      </c>
      <c r="E261" s="85" t="str">
        <f>IF($A261&gt;$G$2,"",IF($I261="借",(INDEX(仕訳帳・設定!$AB$6:$AK$1000,$J261,7)),0))</f>
        <v/>
      </c>
      <c r="F261" s="85" t="str">
        <f>IF($A261&gt;$G$2,"",IF($I261="借",0,INDEX(仕訳帳・設定!$AB$6:$AK$1000,$J261,7)))</f>
        <v/>
      </c>
      <c r="G261" s="164" t="str">
        <f t="shared" si="3"/>
        <v/>
      </c>
      <c r="I261" s="101" t="str">
        <f>IF($A261&gt;$G$2,"",INDEX(仕訳帳・設定!$AQ$6:$AQ$1000,MATCH($A261,仕訳帳・設定!$AP$6:$AP$1000,0),1))</f>
        <v/>
      </c>
      <c r="J261" s="100" t="str">
        <f>IF($A261&gt;$G$2,"",MATCH($A261,仕訳帳・設定!$AP$6:$AP$1000))</f>
        <v/>
      </c>
    </row>
    <row r="262" spans="1:10" x14ac:dyDescent="0.2">
      <c r="A262" s="49">
        <v>257</v>
      </c>
      <c r="B262" s="96" t="str">
        <f>IF($A262&gt;$G$2,"",INDEX(仕訳帳・設定!$AB$6:$AK$1000,$J262,1))</f>
        <v/>
      </c>
      <c r="C262" s="96" t="str">
        <f>IF(OR($D$2="",$A262&gt;$G$2),"",INDEX(仕訳帳・設定!$AB$6:$AK$1000,$J262,3)&amp;" "&amp;INDEX(仕訳帳・設定!$AB$6:$AK$1000,$J262,4))</f>
        <v/>
      </c>
      <c r="D262" s="163" t="str">
        <f>IF(OR($D$2="",$A262&gt;$G$2),"",IF($I262="借",INDEX(仕訳帳・設定!$AB$6:$AK$1000,$J262,9),INDEX(仕訳帳・設定!$AB$6:$AK$1000,$J262,6)))</f>
        <v/>
      </c>
      <c r="E262" s="85" t="str">
        <f>IF($A262&gt;$G$2,"",IF($I262="借",(INDEX(仕訳帳・設定!$AB$6:$AK$1000,$J262,7)),0))</f>
        <v/>
      </c>
      <c r="F262" s="85" t="str">
        <f>IF($A262&gt;$G$2,"",IF($I262="借",0,INDEX(仕訳帳・設定!$AB$6:$AK$1000,$J262,7)))</f>
        <v/>
      </c>
      <c r="G262" s="164" t="str">
        <f t="shared" ref="G262:G305" si="4">IF($A262&gt;$G$2,"",IF($F$2="借方残",G261+E262-F262,G261+F262-E262))</f>
        <v/>
      </c>
      <c r="I262" s="101" t="str">
        <f>IF($A262&gt;$G$2,"",INDEX(仕訳帳・設定!$AQ$6:$AQ$1000,MATCH($A262,仕訳帳・設定!$AP$6:$AP$1000,0),1))</f>
        <v/>
      </c>
      <c r="J262" s="100" t="str">
        <f>IF($A262&gt;$G$2,"",MATCH($A262,仕訳帳・設定!$AP$6:$AP$1000))</f>
        <v/>
      </c>
    </row>
    <row r="263" spans="1:10" x14ac:dyDescent="0.2">
      <c r="A263" s="49">
        <v>258</v>
      </c>
      <c r="B263" s="96" t="str">
        <f>IF($A263&gt;$G$2,"",INDEX(仕訳帳・設定!$AB$6:$AK$1000,$J263,1))</f>
        <v/>
      </c>
      <c r="C263" s="96" t="str">
        <f>IF(OR($D$2="",$A263&gt;$G$2),"",INDEX(仕訳帳・設定!$AB$6:$AK$1000,$J263,3)&amp;" "&amp;INDEX(仕訳帳・設定!$AB$6:$AK$1000,$J263,4))</f>
        <v/>
      </c>
      <c r="D263" s="163" t="str">
        <f>IF(OR($D$2="",$A263&gt;$G$2),"",IF($I263="借",INDEX(仕訳帳・設定!$AB$6:$AK$1000,$J263,9),INDEX(仕訳帳・設定!$AB$6:$AK$1000,$J263,6)))</f>
        <v/>
      </c>
      <c r="E263" s="85" t="str">
        <f>IF($A263&gt;$G$2,"",IF($I263="借",(INDEX(仕訳帳・設定!$AB$6:$AK$1000,$J263,7)),0))</f>
        <v/>
      </c>
      <c r="F263" s="85" t="str">
        <f>IF($A263&gt;$G$2,"",IF($I263="借",0,INDEX(仕訳帳・設定!$AB$6:$AK$1000,$J263,7)))</f>
        <v/>
      </c>
      <c r="G263" s="164" t="str">
        <f t="shared" si="4"/>
        <v/>
      </c>
      <c r="I263" s="101" t="str">
        <f>IF($A263&gt;$G$2,"",INDEX(仕訳帳・設定!$AQ$6:$AQ$1000,MATCH($A263,仕訳帳・設定!$AP$6:$AP$1000,0),1))</f>
        <v/>
      </c>
      <c r="J263" s="100" t="str">
        <f>IF($A263&gt;$G$2,"",MATCH($A263,仕訳帳・設定!$AP$6:$AP$1000))</f>
        <v/>
      </c>
    </row>
    <row r="264" spans="1:10" x14ac:dyDescent="0.2">
      <c r="A264" s="49">
        <v>259</v>
      </c>
      <c r="B264" s="96" t="str">
        <f>IF($A264&gt;$G$2,"",INDEX(仕訳帳・設定!$AB$6:$AK$1000,$J264,1))</f>
        <v/>
      </c>
      <c r="C264" s="96" t="str">
        <f>IF(OR($D$2="",$A264&gt;$G$2),"",INDEX(仕訳帳・設定!$AB$6:$AK$1000,$J264,3)&amp;" "&amp;INDEX(仕訳帳・設定!$AB$6:$AK$1000,$J264,4))</f>
        <v/>
      </c>
      <c r="D264" s="163" t="str">
        <f>IF(OR($D$2="",$A264&gt;$G$2),"",IF($I264="借",INDEX(仕訳帳・設定!$AB$6:$AK$1000,$J264,9),INDEX(仕訳帳・設定!$AB$6:$AK$1000,$J264,6)))</f>
        <v/>
      </c>
      <c r="E264" s="85" t="str">
        <f>IF($A264&gt;$G$2,"",IF($I264="借",(INDEX(仕訳帳・設定!$AB$6:$AK$1000,$J264,7)),0))</f>
        <v/>
      </c>
      <c r="F264" s="85" t="str">
        <f>IF($A264&gt;$G$2,"",IF($I264="借",0,INDEX(仕訳帳・設定!$AB$6:$AK$1000,$J264,7)))</f>
        <v/>
      </c>
      <c r="G264" s="164" t="str">
        <f t="shared" si="4"/>
        <v/>
      </c>
      <c r="I264" s="101" t="str">
        <f>IF($A264&gt;$G$2,"",INDEX(仕訳帳・設定!$AQ$6:$AQ$1000,MATCH($A264,仕訳帳・設定!$AP$6:$AP$1000,0),1))</f>
        <v/>
      </c>
      <c r="J264" s="100" t="str">
        <f>IF($A264&gt;$G$2,"",MATCH($A264,仕訳帳・設定!$AP$6:$AP$1000))</f>
        <v/>
      </c>
    </row>
    <row r="265" spans="1:10" x14ac:dyDescent="0.2">
      <c r="A265" s="49">
        <v>260</v>
      </c>
      <c r="B265" s="96" t="str">
        <f>IF($A265&gt;$G$2,"",INDEX(仕訳帳・設定!$AB$6:$AK$1000,$J265,1))</f>
        <v/>
      </c>
      <c r="C265" s="96" t="str">
        <f>IF(OR($D$2="",$A265&gt;$G$2),"",INDEX(仕訳帳・設定!$AB$6:$AK$1000,$J265,3)&amp;" "&amp;INDEX(仕訳帳・設定!$AB$6:$AK$1000,$J265,4))</f>
        <v/>
      </c>
      <c r="D265" s="163" t="str">
        <f>IF(OR($D$2="",$A265&gt;$G$2),"",IF($I265="借",INDEX(仕訳帳・設定!$AB$6:$AK$1000,$J265,9),INDEX(仕訳帳・設定!$AB$6:$AK$1000,$J265,6)))</f>
        <v/>
      </c>
      <c r="E265" s="85" t="str">
        <f>IF($A265&gt;$G$2,"",IF($I265="借",(INDEX(仕訳帳・設定!$AB$6:$AK$1000,$J265,7)),0))</f>
        <v/>
      </c>
      <c r="F265" s="85" t="str">
        <f>IF($A265&gt;$G$2,"",IF($I265="借",0,INDEX(仕訳帳・設定!$AB$6:$AK$1000,$J265,7)))</f>
        <v/>
      </c>
      <c r="G265" s="164" t="str">
        <f t="shared" si="4"/>
        <v/>
      </c>
      <c r="I265" s="101" t="str">
        <f>IF($A265&gt;$G$2,"",INDEX(仕訳帳・設定!$AQ$6:$AQ$1000,MATCH($A265,仕訳帳・設定!$AP$6:$AP$1000,0),1))</f>
        <v/>
      </c>
      <c r="J265" s="100" t="str">
        <f>IF($A265&gt;$G$2,"",MATCH($A265,仕訳帳・設定!$AP$6:$AP$1000))</f>
        <v/>
      </c>
    </row>
    <row r="266" spans="1:10" x14ac:dyDescent="0.2">
      <c r="A266" s="49">
        <v>261</v>
      </c>
      <c r="B266" s="96" t="str">
        <f>IF($A266&gt;$G$2,"",INDEX(仕訳帳・設定!$AB$6:$AK$1000,$J266,1))</f>
        <v/>
      </c>
      <c r="C266" s="96" t="str">
        <f>IF(OR($D$2="",$A266&gt;$G$2),"",INDEX(仕訳帳・設定!$AB$6:$AK$1000,$J266,3)&amp;" "&amp;INDEX(仕訳帳・設定!$AB$6:$AK$1000,$J266,4))</f>
        <v/>
      </c>
      <c r="D266" s="163" t="str">
        <f>IF(OR($D$2="",$A266&gt;$G$2),"",IF($I266="借",INDEX(仕訳帳・設定!$AB$6:$AK$1000,$J266,9),INDEX(仕訳帳・設定!$AB$6:$AK$1000,$J266,6)))</f>
        <v/>
      </c>
      <c r="E266" s="85" t="str">
        <f>IF($A266&gt;$G$2,"",IF($I266="借",(INDEX(仕訳帳・設定!$AB$6:$AK$1000,$J266,7)),0))</f>
        <v/>
      </c>
      <c r="F266" s="85" t="str">
        <f>IF($A266&gt;$G$2,"",IF($I266="借",0,INDEX(仕訳帳・設定!$AB$6:$AK$1000,$J266,7)))</f>
        <v/>
      </c>
      <c r="G266" s="164" t="str">
        <f t="shared" si="4"/>
        <v/>
      </c>
      <c r="I266" s="101" t="str">
        <f>IF($A266&gt;$G$2,"",INDEX(仕訳帳・設定!$AQ$6:$AQ$1000,MATCH($A266,仕訳帳・設定!$AP$6:$AP$1000,0),1))</f>
        <v/>
      </c>
      <c r="J266" s="100" t="str">
        <f>IF($A266&gt;$G$2,"",MATCH($A266,仕訳帳・設定!$AP$6:$AP$1000))</f>
        <v/>
      </c>
    </row>
    <row r="267" spans="1:10" x14ac:dyDescent="0.2">
      <c r="A267" s="49">
        <v>262</v>
      </c>
      <c r="B267" s="96" t="str">
        <f>IF($A267&gt;$G$2,"",INDEX(仕訳帳・設定!$AB$6:$AK$1000,$J267,1))</f>
        <v/>
      </c>
      <c r="C267" s="96" t="str">
        <f>IF(OR($D$2="",$A267&gt;$G$2),"",INDEX(仕訳帳・設定!$AB$6:$AK$1000,$J267,3)&amp;" "&amp;INDEX(仕訳帳・設定!$AB$6:$AK$1000,$J267,4))</f>
        <v/>
      </c>
      <c r="D267" s="163" t="str">
        <f>IF(OR($D$2="",$A267&gt;$G$2),"",IF($I267="借",INDEX(仕訳帳・設定!$AB$6:$AK$1000,$J267,9),INDEX(仕訳帳・設定!$AB$6:$AK$1000,$J267,6)))</f>
        <v/>
      </c>
      <c r="E267" s="85" t="str">
        <f>IF($A267&gt;$G$2,"",IF($I267="借",(INDEX(仕訳帳・設定!$AB$6:$AK$1000,$J267,7)),0))</f>
        <v/>
      </c>
      <c r="F267" s="85" t="str">
        <f>IF($A267&gt;$G$2,"",IF($I267="借",0,INDEX(仕訳帳・設定!$AB$6:$AK$1000,$J267,7)))</f>
        <v/>
      </c>
      <c r="G267" s="164" t="str">
        <f t="shared" si="4"/>
        <v/>
      </c>
      <c r="I267" s="101" t="str">
        <f>IF($A267&gt;$G$2,"",INDEX(仕訳帳・設定!$AQ$6:$AQ$1000,MATCH($A267,仕訳帳・設定!$AP$6:$AP$1000,0),1))</f>
        <v/>
      </c>
      <c r="J267" s="100" t="str">
        <f>IF($A267&gt;$G$2,"",MATCH($A267,仕訳帳・設定!$AP$6:$AP$1000))</f>
        <v/>
      </c>
    </row>
    <row r="268" spans="1:10" x14ac:dyDescent="0.2">
      <c r="A268" s="49">
        <v>263</v>
      </c>
      <c r="B268" s="96" t="str">
        <f>IF($A268&gt;$G$2,"",INDEX(仕訳帳・設定!$AB$6:$AK$1000,$J268,1))</f>
        <v/>
      </c>
      <c r="C268" s="96" t="str">
        <f>IF(OR($D$2="",$A268&gt;$G$2),"",INDEX(仕訳帳・設定!$AB$6:$AK$1000,$J268,3)&amp;" "&amp;INDEX(仕訳帳・設定!$AB$6:$AK$1000,$J268,4))</f>
        <v/>
      </c>
      <c r="D268" s="163" t="str">
        <f>IF(OR($D$2="",$A268&gt;$G$2),"",IF($I268="借",INDEX(仕訳帳・設定!$AB$6:$AK$1000,$J268,9),INDEX(仕訳帳・設定!$AB$6:$AK$1000,$J268,6)))</f>
        <v/>
      </c>
      <c r="E268" s="85" t="str">
        <f>IF($A268&gt;$G$2,"",IF($I268="借",(INDEX(仕訳帳・設定!$AB$6:$AK$1000,$J268,7)),0))</f>
        <v/>
      </c>
      <c r="F268" s="85" t="str">
        <f>IF($A268&gt;$G$2,"",IF($I268="借",0,INDEX(仕訳帳・設定!$AB$6:$AK$1000,$J268,7)))</f>
        <v/>
      </c>
      <c r="G268" s="164" t="str">
        <f t="shared" si="4"/>
        <v/>
      </c>
      <c r="I268" s="101" t="str">
        <f>IF($A268&gt;$G$2,"",INDEX(仕訳帳・設定!$AQ$6:$AQ$1000,MATCH($A268,仕訳帳・設定!$AP$6:$AP$1000,0),1))</f>
        <v/>
      </c>
      <c r="J268" s="100" t="str">
        <f>IF($A268&gt;$G$2,"",MATCH($A268,仕訳帳・設定!$AP$6:$AP$1000))</f>
        <v/>
      </c>
    </row>
    <row r="269" spans="1:10" x14ac:dyDescent="0.2">
      <c r="A269" s="49">
        <v>264</v>
      </c>
      <c r="B269" s="96" t="str">
        <f>IF($A269&gt;$G$2,"",INDEX(仕訳帳・設定!$AB$6:$AK$1000,$J269,1))</f>
        <v/>
      </c>
      <c r="C269" s="96" t="str">
        <f>IF(OR($D$2="",$A269&gt;$G$2),"",INDEX(仕訳帳・設定!$AB$6:$AK$1000,$J269,3)&amp;" "&amp;INDEX(仕訳帳・設定!$AB$6:$AK$1000,$J269,4))</f>
        <v/>
      </c>
      <c r="D269" s="163" t="str">
        <f>IF(OR($D$2="",$A269&gt;$G$2),"",IF($I269="借",INDEX(仕訳帳・設定!$AB$6:$AK$1000,$J269,9),INDEX(仕訳帳・設定!$AB$6:$AK$1000,$J269,6)))</f>
        <v/>
      </c>
      <c r="E269" s="85" t="str">
        <f>IF($A269&gt;$G$2,"",IF($I269="借",(INDEX(仕訳帳・設定!$AB$6:$AK$1000,$J269,7)),0))</f>
        <v/>
      </c>
      <c r="F269" s="85" t="str">
        <f>IF($A269&gt;$G$2,"",IF($I269="借",0,INDEX(仕訳帳・設定!$AB$6:$AK$1000,$J269,7)))</f>
        <v/>
      </c>
      <c r="G269" s="164" t="str">
        <f t="shared" si="4"/>
        <v/>
      </c>
      <c r="I269" s="101" t="str">
        <f>IF($A269&gt;$G$2,"",INDEX(仕訳帳・設定!$AQ$6:$AQ$1000,MATCH($A269,仕訳帳・設定!$AP$6:$AP$1000,0),1))</f>
        <v/>
      </c>
      <c r="J269" s="100" t="str">
        <f>IF($A269&gt;$G$2,"",MATCH($A269,仕訳帳・設定!$AP$6:$AP$1000))</f>
        <v/>
      </c>
    </row>
    <row r="270" spans="1:10" x14ac:dyDescent="0.2">
      <c r="A270" s="49">
        <v>265</v>
      </c>
      <c r="B270" s="96" t="str">
        <f>IF($A270&gt;$G$2,"",INDEX(仕訳帳・設定!$AB$6:$AK$1000,$J270,1))</f>
        <v/>
      </c>
      <c r="C270" s="96" t="str">
        <f>IF(OR($D$2="",$A270&gt;$G$2),"",INDEX(仕訳帳・設定!$AB$6:$AK$1000,$J270,3)&amp;" "&amp;INDEX(仕訳帳・設定!$AB$6:$AK$1000,$J270,4))</f>
        <v/>
      </c>
      <c r="D270" s="163" t="str">
        <f>IF(OR($D$2="",$A270&gt;$G$2),"",IF($I270="借",INDEX(仕訳帳・設定!$AB$6:$AK$1000,$J270,9),INDEX(仕訳帳・設定!$AB$6:$AK$1000,$J270,6)))</f>
        <v/>
      </c>
      <c r="E270" s="85" t="str">
        <f>IF($A270&gt;$G$2,"",IF($I270="借",(INDEX(仕訳帳・設定!$AB$6:$AK$1000,$J270,7)),0))</f>
        <v/>
      </c>
      <c r="F270" s="85" t="str">
        <f>IF($A270&gt;$G$2,"",IF($I270="借",0,INDEX(仕訳帳・設定!$AB$6:$AK$1000,$J270,7)))</f>
        <v/>
      </c>
      <c r="G270" s="164" t="str">
        <f t="shared" si="4"/>
        <v/>
      </c>
      <c r="I270" s="101" t="str">
        <f>IF($A270&gt;$G$2,"",INDEX(仕訳帳・設定!$AQ$6:$AQ$1000,MATCH($A270,仕訳帳・設定!$AP$6:$AP$1000,0),1))</f>
        <v/>
      </c>
      <c r="J270" s="100" t="str">
        <f>IF($A270&gt;$G$2,"",MATCH($A270,仕訳帳・設定!$AP$6:$AP$1000))</f>
        <v/>
      </c>
    </row>
    <row r="271" spans="1:10" x14ac:dyDescent="0.2">
      <c r="A271" s="49">
        <v>266</v>
      </c>
      <c r="B271" s="96" t="str">
        <f>IF($A271&gt;$G$2,"",INDEX(仕訳帳・設定!$AB$6:$AK$1000,$J271,1))</f>
        <v/>
      </c>
      <c r="C271" s="96" t="str">
        <f>IF(OR($D$2="",$A271&gt;$G$2),"",INDEX(仕訳帳・設定!$AB$6:$AK$1000,$J271,3)&amp;" "&amp;INDEX(仕訳帳・設定!$AB$6:$AK$1000,$J271,4))</f>
        <v/>
      </c>
      <c r="D271" s="163" t="str">
        <f>IF(OR($D$2="",$A271&gt;$G$2),"",IF($I271="借",INDEX(仕訳帳・設定!$AB$6:$AK$1000,$J271,9),INDEX(仕訳帳・設定!$AB$6:$AK$1000,$J271,6)))</f>
        <v/>
      </c>
      <c r="E271" s="85" t="str">
        <f>IF($A271&gt;$G$2,"",IF($I271="借",(INDEX(仕訳帳・設定!$AB$6:$AK$1000,$J271,7)),0))</f>
        <v/>
      </c>
      <c r="F271" s="85" t="str">
        <f>IF($A271&gt;$G$2,"",IF($I271="借",0,INDEX(仕訳帳・設定!$AB$6:$AK$1000,$J271,7)))</f>
        <v/>
      </c>
      <c r="G271" s="164" t="str">
        <f t="shared" si="4"/>
        <v/>
      </c>
      <c r="I271" s="101" t="str">
        <f>IF($A271&gt;$G$2,"",INDEX(仕訳帳・設定!$AQ$6:$AQ$1000,MATCH($A271,仕訳帳・設定!$AP$6:$AP$1000,0),1))</f>
        <v/>
      </c>
      <c r="J271" s="100" t="str">
        <f>IF($A271&gt;$G$2,"",MATCH($A271,仕訳帳・設定!$AP$6:$AP$1000))</f>
        <v/>
      </c>
    </row>
    <row r="272" spans="1:10" x14ac:dyDescent="0.2">
      <c r="A272" s="49">
        <v>267</v>
      </c>
      <c r="B272" s="96" t="str">
        <f>IF($A272&gt;$G$2,"",INDEX(仕訳帳・設定!$AB$6:$AK$1000,$J272,1))</f>
        <v/>
      </c>
      <c r="C272" s="96" t="str">
        <f>IF(OR($D$2="",$A272&gt;$G$2),"",INDEX(仕訳帳・設定!$AB$6:$AK$1000,$J272,3)&amp;" "&amp;INDEX(仕訳帳・設定!$AB$6:$AK$1000,$J272,4))</f>
        <v/>
      </c>
      <c r="D272" s="163" t="str">
        <f>IF(OR($D$2="",$A272&gt;$G$2),"",IF($I272="借",INDEX(仕訳帳・設定!$AB$6:$AK$1000,$J272,9),INDEX(仕訳帳・設定!$AB$6:$AK$1000,$J272,6)))</f>
        <v/>
      </c>
      <c r="E272" s="85" t="str">
        <f>IF($A272&gt;$G$2,"",IF($I272="借",(INDEX(仕訳帳・設定!$AB$6:$AK$1000,$J272,7)),0))</f>
        <v/>
      </c>
      <c r="F272" s="85" t="str">
        <f>IF($A272&gt;$G$2,"",IF($I272="借",0,INDEX(仕訳帳・設定!$AB$6:$AK$1000,$J272,7)))</f>
        <v/>
      </c>
      <c r="G272" s="164" t="str">
        <f t="shared" si="4"/>
        <v/>
      </c>
      <c r="I272" s="101" t="str">
        <f>IF($A272&gt;$G$2,"",INDEX(仕訳帳・設定!$AQ$6:$AQ$1000,MATCH($A272,仕訳帳・設定!$AP$6:$AP$1000,0),1))</f>
        <v/>
      </c>
      <c r="J272" s="100" t="str">
        <f>IF($A272&gt;$G$2,"",MATCH($A272,仕訳帳・設定!$AP$6:$AP$1000))</f>
        <v/>
      </c>
    </row>
    <row r="273" spans="1:10" x14ac:dyDescent="0.2">
      <c r="A273" s="49">
        <v>268</v>
      </c>
      <c r="B273" s="96" t="str">
        <f>IF($A273&gt;$G$2,"",INDEX(仕訳帳・設定!$AB$6:$AK$1000,$J273,1))</f>
        <v/>
      </c>
      <c r="C273" s="96" t="str">
        <f>IF(OR($D$2="",$A273&gt;$G$2),"",INDEX(仕訳帳・設定!$AB$6:$AK$1000,$J273,3)&amp;" "&amp;INDEX(仕訳帳・設定!$AB$6:$AK$1000,$J273,4))</f>
        <v/>
      </c>
      <c r="D273" s="163" t="str">
        <f>IF(OR($D$2="",$A273&gt;$G$2),"",IF($I273="借",INDEX(仕訳帳・設定!$AB$6:$AK$1000,$J273,9),INDEX(仕訳帳・設定!$AB$6:$AK$1000,$J273,6)))</f>
        <v/>
      </c>
      <c r="E273" s="85" t="str">
        <f>IF($A273&gt;$G$2,"",IF($I273="借",(INDEX(仕訳帳・設定!$AB$6:$AK$1000,$J273,7)),0))</f>
        <v/>
      </c>
      <c r="F273" s="85" t="str">
        <f>IF($A273&gt;$G$2,"",IF($I273="借",0,INDEX(仕訳帳・設定!$AB$6:$AK$1000,$J273,7)))</f>
        <v/>
      </c>
      <c r="G273" s="164" t="str">
        <f t="shared" si="4"/>
        <v/>
      </c>
      <c r="I273" s="101" t="str">
        <f>IF($A273&gt;$G$2,"",INDEX(仕訳帳・設定!$AQ$6:$AQ$1000,MATCH($A273,仕訳帳・設定!$AP$6:$AP$1000,0),1))</f>
        <v/>
      </c>
      <c r="J273" s="100" t="str">
        <f>IF($A273&gt;$G$2,"",MATCH($A273,仕訳帳・設定!$AP$6:$AP$1000))</f>
        <v/>
      </c>
    </row>
    <row r="274" spans="1:10" x14ac:dyDescent="0.2">
      <c r="A274" s="49">
        <v>269</v>
      </c>
      <c r="B274" s="96" t="str">
        <f>IF($A274&gt;$G$2,"",INDEX(仕訳帳・設定!$AB$6:$AK$1000,$J274,1))</f>
        <v/>
      </c>
      <c r="C274" s="96" t="str">
        <f>IF(OR($D$2="",$A274&gt;$G$2),"",INDEX(仕訳帳・設定!$AB$6:$AK$1000,$J274,3)&amp;" "&amp;INDEX(仕訳帳・設定!$AB$6:$AK$1000,$J274,4))</f>
        <v/>
      </c>
      <c r="D274" s="163" t="str">
        <f>IF(OR($D$2="",$A274&gt;$G$2),"",IF($I274="借",INDEX(仕訳帳・設定!$AB$6:$AK$1000,$J274,9),INDEX(仕訳帳・設定!$AB$6:$AK$1000,$J274,6)))</f>
        <v/>
      </c>
      <c r="E274" s="85" t="str">
        <f>IF($A274&gt;$G$2,"",IF($I274="借",(INDEX(仕訳帳・設定!$AB$6:$AK$1000,$J274,7)),0))</f>
        <v/>
      </c>
      <c r="F274" s="85" t="str">
        <f>IF($A274&gt;$G$2,"",IF($I274="借",0,INDEX(仕訳帳・設定!$AB$6:$AK$1000,$J274,7)))</f>
        <v/>
      </c>
      <c r="G274" s="164" t="str">
        <f t="shared" si="4"/>
        <v/>
      </c>
      <c r="I274" s="101" t="str">
        <f>IF($A274&gt;$G$2,"",INDEX(仕訳帳・設定!$AQ$6:$AQ$1000,MATCH($A274,仕訳帳・設定!$AP$6:$AP$1000,0),1))</f>
        <v/>
      </c>
      <c r="J274" s="100" t="str">
        <f>IF($A274&gt;$G$2,"",MATCH($A274,仕訳帳・設定!$AP$6:$AP$1000))</f>
        <v/>
      </c>
    </row>
    <row r="275" spans="1:10" x14ac:dyDescent="0.2">
      <c r="A275" s="49">
        <v>270</v>
      </c>
      <c r="B275" s="96" t="str">
        <f>IF($A275&gt;$G$2,"",INDEX(仕訳帳・設定!$AB$6:$AK$1000,$J275,1))</f>
        <v/>
      </c>
      <c r="C275" s="96" t="str">
        <f>IF(OR($D$2="",$A275&gt;$G$2),"",INDEX(仕訳帳・設定!$AB$6:$AK$1000,$J275,3)&amp;" "&amp;INDEX(仕訳帳・設定!$AB$6:$AK$1000,$J275,4))</f>
        <v/>
      </c>
      <c r="D275" s="163" t="str">
        <f>IF(OR($D$2="",$A275&gt;$G$2),"",IF($I275="借",INDEX(仕訳帳・設定!$AB$6:$AK$1000,$J275,9),INDEX(仕訳帳・設定!$AB$6:$AK$1000,$J275,6)))</f>
        <v/>
      </c>
      <c r="E275" s="85" t="str">
        <f>IF($A275&gt;$G$2,"",IF($I275="借",(INDEX(仕訳帳・設定!$AB$6:$AK$1000,$J275,7)),0))</f>
        <v/>
      </c>
      <c r="F275" s="85" t="str">
        <f>IF($A275&gt;$G$2,"",IF($I275="借",0,INDEX(仕訳帳・設定!$AB$6:$AK$1000,$J275,7)))</f>
        <v/>
      </c>
      <c r="G275" s="164" t="str">
        <f t="shared" si="4"/>
        <v/>
      </c>
      <c r="I275" s="101" t="str">
        <f>IF($A275&gt;$G$2,"",INDEX(仕訳帳・設定!$AQ$6:$AQ$1000,MATCH($A275,仕訳帳・設定!$AP$6:$AP$1000,0),1))</f>
        <v/>
      </c>
      <c r="J275" s="100" t="str">
        <f>IF($A275&gt;$G$2,"",MATCH($A275,仕訳帳・設定!$AP$6:$AP$1000))</f>
        <v/>
      </c>
    </row>
    <row r="276" spans="1:10" x14ac:dyDescent="0.2">
      <c r="A276" s="49">
        <v>271</v>
      </c>
      <c r="B276" s="96" t="str">
        <f>IF($A276&gt;$G$2,"",INDEX(仕訳帳・設定!$AB$6:$AK$1000,$J276,1))</f>
        <v/>
      </c>
      <c r="C276" s="96" t="str">
        <f>IF(OR($D$2="",$A276&gt;$G$2),"",INDEX(仕訳帳・設定!$AB$6:$AK$1000,$J276,3)&amp;" "&amp;INDEX(仕訳帳・設定!$AB$6:$AK$1000,$J276,4))</f>
        <v/>
      </c>
      <c r="D276" s="163" t="str">
        <f>IF(OR($D$2="",$A276&gt;$G$2),"",IF($I276="借",INDEX(仕訳帳・設定!$AB$6:$AK$1000,$J276,9),INDEX(仕訳帳・設定!$AB$6:$AK$1000,$J276,6)))</f>
        <v/>
      </c>
      <c r="E276" s="85" t="str">
        <f>IF($A276&gt;$G$2,"",IF($I276="借",(INDEX(仕訳帳・設定!$AB$6:$AK$1000,$J276,7)),0))</f>
        <v/>
      </c>
      <c r="F276" s="85" t="str">
        <f>IF($A276&gt;$G$2,"",IF($I276="借",0,INDEX(仕訳帳・設定!$AB$6:$AK$1000,$J276,7)))</f>
        <v/>
      </c>
      <c r="G276" s="164" t="str">
        <f t="shared" si="4"/>
        <v/>
      </c>
      <c r="I276" s="101" t="str">
        <f>IF($A276&gt;$G$2,"",INDEX(仕訳帳・設定!$AQ$6:$AQ$1000,MATCH($A276,仕訳帳・設定!$AP$6:$AP$1000,0),1))</f>
        <v/>
      </c>
      <c r="J276" s="100" t="str">
        <f>IF($A276&gt;$G$2,"",MATCH($A276,仕訳帳・設定!$AP$6:$AP$1000))</f>
        <v/>
      </c>
    </row>
    <row r="277" spans="1:10" x14ac:dyDescent="0.2">
      <c r="A277" s="49">
        <v>272</v>
      </c>
      <c r="B277" s="96" t="str">
        <f>IF($A277&gt;$G$2,"",INDEX(仕訳帳・設定!$AB$6:$AK$1000,$J277,1))</f>
        <v/>
      </c>
      <c r="C277" s="96" t="str">
        <f>IF(OR($D$2="",$A277&gt;$G$2),"",INDEX(仕訳帳・設定!$AB$6:$AK$1000,$J277,3)&amp;" "&amp;INDEX(仕訳帳・設定!$AB$6:$AK$1000,$J277,4))</f>
        <v/>
      </c>
      <c r="D277" s="163" t="str">
        <f>IF(OR($D$2="",$A277&gt;$G$2),"",IF($I277="借",INDEX(仕訳帳・設定!$AB$6:$AK$1000,$J277,9),INDEX(仕訳帳・設定!$AB$6:$AK$1000,$J277,6)))</f>
        <v/>
      </c>
      <c r="E277" s="85" t="str">
        <f>IF($A277&gt;$G$2,"",IF($I277="借",(INDEX(仕訳帳・設定!$AB$6:$AK$1000,$J277,7)),0))</f>
        <v/>
      </c>
      <c r="F277" s="85" t="str">
        <f>IF($A277&gt;$G$2,"",IF($I277="借",0,INDEX(仕訳帳・設定!$AB$6:$AK$1000,$J277,7)))</f>
        <v/>
      </c>
      <c r="G277" s="164" t="str">
        <f t="shared" si="4"/>
        <v/>
      </c>
      <c r="I277" s="101" t="str">
        <f>IF($A277&gt;$G$2,"",INDEX(仕訳帳・設定!$AQ$6:$AQ$1000,MATCH($A277,仕訳帳・設定!$AP$6:$AP$1000,0),1))</f>
        <v/>
      </c>
      <c r="J277" s="100" t="str">
        <f>IF($A277&gt;$G$2,"",MATCH($A277,仕訳帳・設定!$AP$6:$AP$1000))</f>
        <v/>
      </c>
    </row>
    <row r="278" spans="1:10" x14ac:dyDescent="0.2">
      <c r="A278" s="49">
        <v>273</v>
      </c>
      <c r="B278" s="96" t="str">
        <f>IF($A278&gt;$G$2,"",INDEX(仕訳帳・設定!$AB$6:$AK$1000,$J278,1))</f>
        <v/>
      </c>
      <c r="C278" s="96" t="str">
        <f>IF(OR($D$2="",$A278&gt;$G$2),"",INDEX(仕訳帳・設定!$AB$6:$AK$1000,$J278,3)&amp;" "&amp;INDEX(仕訳帳・設定!$AB$6:$AK$1000,$J278,4))</f>
        <v/>
      </c>
      <c r="D278" s="163" t="str">
        <f>IF(OR($D$2="",$A278&gt;$G$2),"",IF($I278="借",INDEX(仕訳帳・設定!$AB$6:$AK$1000,$J278,9),INDEX(仕訳帳・設定!$AB$6:$AK$1000,$J278,6)))</f>
        <v/>
      </c>
      <c r="E278" s="85" t="str">
        <f>IF($A278&gt;$G$2,"",IF($I278="借",(INDEX(仕訳帳・設定!$AB$6:$AK$1000,$J278,7)),0))</f>
        <v/>
      </c>
      <c r="F278" s="85" t="str">
        <f>IF($A278&gt;$G$2,"",IF($I278="借",0,INDEX(仕訳帳・設定!$AB$6:$AK$1000,$J278,7)))</f>
        <v/>
      </c>
      <c r="G278" s="164" t="str">
        <f t="shared" si="4"/>
        <v/>
      </c>
      <c r="I278" s="101" t="str">
        <f>IF($A278&gt;$G$2,"",INDEX(仕訳帳・設定!$AQ$6:$AQ$1000,MATCH($A278,仕訳帳・設定!$AP$6:$AP$1000,0),1))</f>
        <v/>
      </c>
      <c r="J278" s="100" t="str">
        <f>IF($A278&gt;$G$2,"",MATCH($A278,仕訳帳・設定!$AP$6:$AP$1000))</f>
        <v/>
      </c>
    </row>
    <row r="279" spans="1:10" x14ac:dyDescent="0.2">
      <c r="A279" s="49">
        <v>274</v>
      </c>
      <c r="B279" s="96" t="str">
        <f>IF($A279&gt;$G$2,"",INDEX(仕訳帳・設定!$AB$6:$AK$1000,$J279,1))</f>
        <v/>
      </c>
      <c r="C279" s="96" t="str">
        <f>IF(OR($D$2="",$A279&gt;$G$2),"",INDEX(仕訳帳・設定!$AB$6:$AK$1000,$J279,3)&amp;" "&amp;INDEX(仕訳帳・設定!$AB$6:$AK$1000,$J279,4))</f>
        <v/>
      </c>
      <c r="D279" s="163" t="str">
        <f>IF(OR($D$2="",$A279&gt;$G$2),"",IF($I279="借",INDEX(仕訳帳・設定!$AB$6:$AK$1000,$J279,9),INDEX(仕訳帳・設定!$AB$6:$AK$1000,$J279,6)))</f>
        <v/>
      </c>
      <c r="E279" s="85" t="str">
        <f>IF($A279&gt;$G$2,"",IF($I279="借",(INDEX(仕訳帳・設定!$AB$6:$AK$1000,$J279,7)),0))</f>
        <v/>
      </c>
      <c r="F279" s="85" t="str">
        <f>IF($A279&gt;$G$2,"",IF($I279="借",0,INDEX(仕訳帳・設定!$AB$6:$AK$1000,$J279,7)))</f>
        <v/>
      </c>
      <c r="G279" s="164" t="str">
        <f t="shared" si="4"/>
        <v/>
      </c>
      <c r="I279" s="101" t="str">
        <f>IF($A279&gt;$G$2,"",INDEX(仕訳帳・設定!$AQ$6:$AQ$1000,MATCH($A279,仕訳帳・設定!$AP$6:$AP$1000,0),1))</f>
        <v/>
      </c>
      <c r="J279" s="100" t="str">
        <f>IF($A279&gt;$G$2,"",MATCH($A279,仕訳帳・設定!$AP$6:$AP$1000))</f>
        <v/>
      </c>
    </row>
    <row r="280" spans="1:10" x14ac:dyDescent="0.2">
      <c r="A280" s="49">
        <v>275</v>
      </c>
      <c r="B280" s="96" t="str">
        <f>IF($A280&gt;$G$2,"",INDEX(仕訳帳・設定!$AB$6:$AK$1000,$J280,1))</f>
        <v/>
      </c>
      <c r="C280" s="96" t="str">
        <f>IF(OR($D$2="",$A280&gt;$G$2),"",INDEX(仕訳帳・設定!$AB$6:$AK$1000,$J280,3)&amp;" "&amp;INDEX(仕訳帳・設定!$AB$6:$AK$1000,$J280,4))</f>
        <v/>
      </c>
      <c r="D280" s="163" t="str">
        <f>IF(OR($D$2="",$A280&gt;$G$2),"",IF($I280="借",INDEX(仕訳帳・設定!$AB$6:$AK$1000,$J280,9),INDEX(仕訳帳・設定!$AB$6:$AK$1000,$J280,6)))</f>
        <v/>
      </c>
      <c r="E280" s="85" t="str">
        <f>IF($A280&gt;$G$2,"",IF($I280="借",(INDEX(仕訳帳・設定!$AB$6:$AK$1000,$J280,7)),0))</f>
        <v/>
      </c>
      <c r="F280" s="85" t="str">
        <f>IF($A280&gt;$G$2,"",IF($I280="借",0,INDEX(仕訳帳・設定!$AB$6:$AK$1000,$J280,7)))</f>
        <v/>
      </c>
      <c r="G280" s="164" t="str">
        <f t="shared" si="4"/>
        <v/>
      </c>
      <c r="I280" s="101" t="str">
        <f>IF($A280&gt;$G$2,"",INDEX(仕訳帳・設定!$AQ$6:$AQ$1000,MATCH($A280,仕訳帳・設定!$AP$6:$AP$1000,0),1))</f>
        <v/>
      </c>
      <c r="J280" s="100" t="str">
        <f>IF($A280&gt;$G$2,"",MATCH($A280,仕訳帳・設定!$AP$6:$AP$1000))</f>
        <v/>
      </c>
    </row>
    <row r="281" spans="1:10" x14ac:dyDescent="0.2">
      <c r="A281" s="49">
        <v>276</v>
      </c>
      <c r="B281" s="96" t="str">
        <f>IF($A281&gt;$G$2,"",INDEX(仕訳帳・設定!$AB$6:$AK$1000,$J281,1))</f>
        <v/>
      </c>
      <c r="C281" s="96" t="str">
        <f>IF(OR($D$2="",$A281&gt;$G$2),"",INDEX(仕訳帳・設定!$AB$6:$AK$1000,$J281,3)&amp;" "&amp;INDEX(仕訳帳・設定!$AB$6:$AK$1000,$J281,4))</f>
        <v/>
      </c>
      <c r="D281" s="163" t="str">
        <f>IF(OR($D$2="",$A281&gt;$G$2),"",IF($I281="借",INDEX(仕訳帳・設定!$AB$6:$AK$1000,$J281,9),INDEX(仕訳帳・設定!$AB$6:$AK$1000,$J281,6)))</f>
        <v/>
      </c>
      <c r="E281" s="85" t="str">
        <f>IF($A281&gt;$G$2,"",IF($I281="借",(INDEX(仕訳帳・設定!$AB$6:$AK$1000,$J281,7)),0))</f>
        <v/>
      </c>
      <c r="F281" s="85" t="str">
        <f>IF($A281&gt;$G$2,"",IF($I281="借",0,INDEX(仕訳帳・設定!$AB$6:$AK$1000,$J281,7)))</f>
        <v/>
      </c>
      <c r="G281" s="164" t="str">
        <f t="shared" si="4"/>
        <v/>
      </c>
      <c r="I281" s="101" t="str">
        <f>IF($A281&gt;$G$2,"",INDEX(仕訳帳・設定!$AQ$6:$AQ$1000,MATCH($A281,仕訳帳・設定!$AP$6:$AP$1000,0),1))</f>
        <v/>
      </c>
      <c r="J281" s="100" t="str">
        <f>IF($A281&gt;$G$2,"",MATCH($A281,仕訳帳・設定!$AP$6:$AP$1000))</f>
        <v/>
      </c>
    </row>
    <row r="282" spans="1:10" x14ac:dyDescent="0.2">
      <c r="A282" s="49">
        <v>277</v>
      </c>
      <c r="B282" s="96" t="str">
        <f>IF($A282&gt;$G$2,"",INDEX(仕訳帳・設定!$AB$6:$AK$1000,$J282,1))</f>
        <v/>
      </c>
      <c r="C282" s="96" t="str">
        <f>IF(OR($D$2="",$A282&gt;$G$2),"",INDEX(仕訳帳・設定!$AB$6:$AK$1000,$J282,3)&amp;" "&amp;INDEX(仕訳帳・設定!$AB$6:$AK$1000,$J282,4))</f>
        <v/>
      </c>
      <c r="D282" s="163" t="str">
        <f>IF(OR($D$2="",$A282&gt;$G$2),"",IF($I282="借",INDEX(仕訳帳・設定!$AB$6:$AK$1000,$J282,9),INDEX(仕訳帳・設定!$AB$6:$AK$1000,$J282,6)))</f>
        <v/>
      </c>
      <c r="E282" s="85" t="str">
        <f>IF($A282&gt;$G$2,"",IF($I282="借",(INDEX(仕訳帳・設定!$AB$6:$AK$1000,$J282,7)),0))</f>
        <v/>
      </c>
      <c r="F282" s="85" t="str">
        <f>IF($A282&gt;$G$2,"",IF($I282="借",0,INDEX(仕訳帳・設定!$AB$6:$AK$1000,$J282,7)))</f>
        <v/>
      </c>
      <c r="G282" s="164" t="str">
        <f t="shared" si="4"/>
        <v/>
      </c>
      <c r="I282" s="101" t="str">
        <f>IF($A282&gt;$G$2,"",INDEX(仕訳帳・設定!$AQ$6:$AQ$1000,MATCH($A282,仕訳帳・設定!$AP$6:$AP$1000,0),1))</f>
        <v/>
      </c>
      <c r="J282" s="100" t="str">
        <f>IF($A282&gt;$G$2,"",MATCH($A282,仕訳帳・設定!$AP$6:$AP$1000))</f>
        <v/>
      </c>
    </row>
    <row r="283" spans="1:10" x14ac:dyDescent="0.2">
      <c r="A283" s="49">
        <v>278</v>
      </c>
      <c r="B283" s="96" t="str">
        <f>IF($A283&gt;$G$2,"",INDEX(仕訳帳・設定!$AB$6:$AK$1000,$J283,1))</f>
        <v/>
      </c>
      <c r="C283" s="96" t="str">
        <f>IF(OR($D$2="",$A283&gt;$G$2),"",INDEX(仕訳帳・設定!$AB$6:$AK$1000,$J283,3)&amp;" "&amp;INDEX(仕訳帳・設定!$AB$6:$AK$1000,$J283,4))</f>
        <v/>
      </c>
      <c r="D283" s="163" t="str">
        <f>IF(OR($D$2="",$A283&gt;$G$2),"",IF($I283="借",INDEX(仕訳帳・設定!$AB$6:$AK$1000,$J283,9),INDEX(仕訳帳・設定!$AB$6:$AK$1000,$J283,6)))</f>
        <v/>
      </c>
      <c r="E283" s="85" t="str">
        <f>IF($A283&gt;$G$2,"",IF($I283="借",(INDEX(仕訳帳・設定!$AB$6:$AK$1000,$J283,7)),0))</f>
        <v/>
      </c>
      <c r="F283" s="85" t="str">
        <f>IF($A283&gt;$G$2,"",IF($I283="借",0,INDEX(仕訳帳・設定!$AB$6:$AK$1000,$J283,7)))</f>
        <v/>
      </c>
      <c r="G283" s="164" t="str">
        <f t="shared" si="4"/>
        <v/>
      </c>
      <c r="I283" s="101" t="str">
        <f>IF($A283&gt;$G$2,"",INDEX(仕訳帳・設定!$AQ$6:$AQ$1000,MATCH($A283,仕訳帳・設定!$AP$6:$AP$1000,0),1))</f>
        <v/>
      </c>
      <c r="J283" s="100" t="str">
        <f>IF($A283&gt;$G$2,"",MATCH($A283,仕訳帳・設定!$AP$6:$AP$1000))</f>
        <v/>
      </c>
    </row>
    <row r="284" spans="1:10" x14ac:dyDescent="0.2">
      <c r="A284" s="49">
        <v>279</v>
      </c>
      <c r="B284" s="96" t="str">
        <f>IF($A284&gt;$G$2,"",INDEX(仕訳帳・設定!$AB$6:$AK$1000,$J284,1))</f>
        <v/>
      </c>
      <c r="C284" s="96" t="str">
        <f>IF(OR($D$2="",$A284&gt;$G$2),"",INDEX(仕訳帳・設定!$AB$6:$AK$1000,$J284,3)&amp;" "&amp;INDEX(仕訳帳・設定!$AB$6:$AK$1000,$J284,4))</f>
        <v/>
      </c>
      <c r="D284" s="163" t="str">
        <f>IF(OR($D$2="",$A284&gt;$G$2),"",IF($I284="借",INDEX(仕訳帳・設定!$AB$6:$AK$1000,$J284,9),INDEX(仕訳帳・設定!$AB$6:$AK$1000,$J284,6)))</f>
        <v/>
      </c>
      <c r="E284" s="85" t="str">
        <f>IF($A284&gt;$G$2,"",IF($I284="借",(INDEX(仕訳帳・設定!$AB$6:$AK$1000,$J284,7)),0))</f>
        <v/>
      </c>
      <c r="F284" s="85" t="str">
        <f>IF($A284&gt;$G$2,"",IF($I284="借",0,INDEX(仕訳帳・設定!$AB$6:$AK$1000,$J284,7)))</f>
        <v/>
      </c>
      <c r="G284" s="164" t="str">
        <f t="shared" si="4"/>
        <v/>
      </c>
      <c r="I284" s="101" t="str">
        <f>IF($A284&gt;$G$2,"",INDEX(仕訳帳・設定!$AQ$6:$AQ$1000,MATCH($A284,仕訳帳・設定!$AP$6:$AP$1000,0),1))</f>
        <v/>
      </c>
      <c r="J284" s="100" t="str">
        <f>IF($A284&gt;$G$2,"",MATCH($A284,仕訳帳・設定!$AP$6:$AP$1000))</f>
        <v/>
      </c>
    </row>
    <row r="285" spans="1:10" x14ac:dyDescent="0.2">
      <c r="A285" s="49">
        <v>280</v>
      </c>
      <c r="B285" s="96" t="str">
        <f>IF($A285&gt;$G$2,"",INDEX(仕訳帳・設定!$AB$6:$AK$1000,$J285,1))</f>
        <v/>
      </c>
      <c r="C285" s="96" t="str">
        <f>IF(OR($D$2="",$A285&gt;$G$2),"",INDEX(仕訳帳・設定!$AB$6:$AK$1000,$J285,3)&amp;" "&amp;INDEX(仕訳帳・設定!$AB$6:$AK$1000,$J285,4))</f>
        <v/>
      </c>
      <c r="D285" s="163" t="str">
        <f>IF(OR($D$2="",$A285&gt;$G$2),"",IF($I285="借",INDEX(仕訳帳・設定!$AB$6:$AK$1000,$J285,9),INDEX(仕訳帳・設定!$AB$6:$AK$1000,$J285,6)))</f>
        <v/>
      </c>
      <c r="E285" s="85" t="str">
        <f>IF($A285&gt;$G$2,"",IF($I285="借",(INDEX(仕訳帳・設定!$AB$6:$AK$1000,$J285,7)),0))</f>
        <v/>
      </c>
      <c r="F285" s="85" t="str">
        <f>IF($A285&gt;$G$2,"",IF($I285="借",0,INDEX(仕訳帳・設定!$AB$6:$AK$1000,$J285,7)))</f>
        <v/>
      </c>
      <c r="G285" s="164" t="str">
        <f t="shared" si="4"/>
        <v/>
      </c>
      <c r="I285" s="101" t="str">
        <f>IF($A285&gt;$G$2,"",INDEX(仕訳帳・設定!$AQ$6:$AQ$1000,MATCH($A285,仕訳帳・設定!$AP$6:$AP$1000,0),1))</f>
        <v/>
      </c>
      <c r="J285" s="100" t="str">
        <f>IF($A285&gt;$G$2,"",MATCH($A285,仕訳帳・設定!$AP$6:$AP$1000))</f>
        <v/>
      </c>
    </row>
    <row r="286" spans="1:10" x14ac:dyDescent="0.2">
      <c r="A286" s="49">
        <v>281</v>
      </c>
      <c r="B286" s="96" t="str">
        <f>IF($A286&gt;$G$2,"",INDEX(仕訳帳・設定!$AB$6:$AK$1000,$J286,1))</f>
        <v/>
      </c>
      <c r="C286" s="96" t="str">
        <f>IF(OR($D$2="",$A286&gt;$G$2),"",INDEX(仕訳帳・設定!$AB$6:$AK$1000,$J286,3)&amp;" "&amp;INDEX(仕訳帳・設定!$AB$6:$AK$1000,$J286,4))</f>
        <v/>
      </c>
      <c r="D286" s="163" t="str">
        <f>IF(OR($D$2="",$A286&gt;$G$2),"",IF($I286="借",INDEX(仕訳帳・設定!$AB$6:$AK$1000,$J286,9),INDEX(仕訳帳・設定!$AB$6:$AK$1000,$J286,6)))</f>
        <v/>
      </c>
      <c r="E286" s="85" t="str">
        <f>IF($A286&gt;$G$2,"",IF($I286="借",(INDEX(仕訳帳・設定!$AB$6:$AK$1000,$J286,7)),0))</f>
        <v/>
      </c>
      <c r="F286" s="85" t="str">
        <f>IF($A286&gt;$G$2,"",IF($I286="借",0,INDEX(仕訳帳・設定!$AB$6:$AK$1000,$J286,7)))</f>
        <v/>
      </c>
      <c r="G286" s="164" t="str">
        <f t="shared" si="4"/>
        <v/>
      </c>
      <c r="I286" s="101" t="str">
        <f>IF($A286&gt;$G$2,"",INDEX(仕訳帳・設定!$AQ$6:$AQ$1000,MATCH($A286,仕訳帳・設定!$AP$6:$AP$1000,0),1))</f>
        <v/>
      </c>
      <c r="J286" s="100" t="str">
        <f>IF($A286&gt;$G$2,"",MATCH($A286,仕訳帳・設定!$AP$6:$AP$1000))</f>
        <v/>
      </c>
    </row>
    <row r="287" spans="1:10" x14ac:dyDescent="0.2">
      <c r="A287" s="49">
        <v>282</v>
      </c>
      <c r="B287" s="96" t="str">
        <f>IF($A287&gt;$G$2,"",INDEX(仕訳帳・設定!$AB$6:$AK$1000,$J287,1))</f>
        <v/>
      </c>
      <c r="C287" s="96" t="str">
        <f>IF(OR($D$2="",$A287&gt;$G$2),"",INDEX(仕訳帳・設定!$AB$6:$AK$1000,$J287,3)&amp;" "&amp;INDEX(仕訳帳・設定!$AB$6:$AK$1000,$J287,4))</f>
        <v/>
      </c>
      <c r="D287" s="163" t="str">
        <f>IF(OR($D$2="",$A287&gt;$G$2),"",IF($I287="借",INDEX(仕訳帳・設定!$AB$6:$AK$1000,$J287,9),INDEX(仕訳帳・設定!$AB$6:$AK$1000,$J287,6)))</f>
        <v/>
      </c>
      <c r="E287" s="85" t="str">
        <f>IF($A287&gt;$G$2,"",IF($I287="借",(INDEX(仕訳帳・設定!$AB$6:$AK$1000,$J287,7)),0))</f>
        <v/>
      </c>
      <c r="F287" s="85" t="str">
        <f>IF($A287&gt;$G$2,"",IF($I287="借",0,INDEX(仕訳帳・設定!$AB$6:$AK$1000,$J287,7)))</f>
        <v/>
      </c>
      <c r="G287" s="164" t="str">
        <f t="shared" si="4"/>
        <v/>
      </c>
      <c r="I287" s="101" t="str">
        <f>IF($A287&gt;$G$2,"",INDEX(仕訳帳・設定!$AQ$6:$AQ$1000,MATCH($A287,仕訳帳・設定!$AP$6:$AP$1000,0),1))</f>
        <v/>
      </c>
      <c r="J287" s="100" t="str">
        <f>IF($A287&gt;$G$2,"",MATCH($A287,仕訳帳・設定!$AP$6:$AP$1000))</f>
        <v/>
      </c>
    </row>
    <row r="288" spans="1:10" x14ac:dyDescent="0.2">
      <c r="A288" s="49">
        <v>283</v>
      </c>
      <c r="B288" s="96" t="str">
        <f>IF($A288&gt;$G$2,"",INDEX(仕訳帳・設定!$AB$6:$AK$1000,$J288,1))</f>
        <v/>
      </c>
      <c r="C288" s="96" t="str">
        <f>IF(OR($D$2="",$A288&gt;$G$2),"",INDEX(仕訳帳・設定!$AB$6:$AK$1000,$J288,3)&amp;" "&amp;INDEX(仕訳帳・設定!$AB$6:$AK$1000,$J288,4))</f>
        <v/>
      </c>
      <c r="D288" s="163" t="str">
        <f>IF(OR($D$2="",$A288&gt;$G$2),"",IF($I288="借",INDEX(仕訳帳・設定!$AB$6:$AK$1000,$J288,9),INDEX(仕訳帳・設定!$AB$6:$AK$1000,$J288,6)))</f>
        <v/>
      </c>
      <c r="E288" s="85" t="str">
        <f>IF($A288&gt;$G$2,"",IF($I288="借",(INDEX(仕訳帳・設定!$AB$6:$AK$1000,$J288,7)),0))</f>
        <v/>
      </c>
      <c r="F288" s="85" t="str">
        <f>IF($A288&gt;$G$2,"",IF($I288="借",0,INDEX(仕訳帳・設定!$AB$6:$AK$1000,$J288,7)))</f>
        <v/>
      </c>
      <c r="G288" s="164" t="str">
        <f t="shared" si="4"/>
        <v/>
      </c>
      <c r="I288" s="101" t="str">
        <f>IF($A288&gt;$G$2,"",INDEX(仕訳帳・設定!$AQ$6:$AQ$1000,MATCH($A288,仕訳帳・設定!$AP$6:$AP$1000,0),1))</f>
        <v/>
      </c>
      <c r="J288" s="100" t="str">
        <f>IF($A288&gt;$G$2,"",MATCH($A288,仕訳帳・設定!$AP$6:$AP$1000))</f>
        <v/>
      </c>
    </row>
    <row r="289" spans="1:10" x14ac:dyDescent="0.2">
      <c r="A289" s="49">
        <v>284</v>
      </c>
      <c r="B289" s="96" t="str">
        <f>IF($A289&gt;$G$2,"",INDEX(仕訳帳・設定!$AB$6:$AK$1000,$J289,1))</f>
        <v/>
      </c>
      <c r="C289" s="96" t="str">
        <f>IF(OR($D$2="",$A289&gt;$G$2),"",INDEX(仕訳帳・設定!$AB$6:$AK$1000,$J289,3)&amp;" "&amp;INDEX(仕訳帳・設定!$AB$6:$AK$1000,$J289,4))</f>
        <v/>
      </c>
      <c r="D289" s="163" t="str">
        <f>IF(OR($D$2="",$A289&gt;$G$2),"",IF($I289="借",INDEX(仕訳帳・設定!$AB$6:$AK$1000,$J289,9),INDEX(仕訳帳・設定!$AB$6:$AK$1000,$J289,6)))</f>
        <v/>
      </c>
      <c r="E289" s="85" t="str">
        <f>IF($A289&gt;$G$2,"",IF($I289="借",(INDEX(仕訳帳・設定!$AB$6:$AK$1000,$J289,7)),0))</f>
        <v/>
      </c>
      <c r="F289" s="85" t="str">
        <f>IF($A289&gt;$G$2,"",IF($I289="借",0,INDEX(仕訳帳・設定!$AB$6:$AK$1000,$J289,7)))</f>
        <v/>
      </c>
      <c r="G289" s="164" t="str">
        <f t="shared" si="4"/>
        <v/>
      </c>
      <c r="I289" s="101" t="str">
        <f>IF($A289&gt;$G$2,"",INDEX(仕訳帳・設定!$AQ$6:$AQ$1000,MATCH($A289,仕訳帳・設定!$AP$6:$AP$1000,0),1))</f>
        <v/>
      </c>
      <c r="J289" s="100" t="str">
        <f>IF($A289&gt;$G$2,"",MATCH($A289,仕訳帳・設定!$AP$6:$AP$1000))</f>
        <v/>
      </c>
    </row>
    <row r="290" spans="1:10" x14ac:dyDescent="0.2">
      <c r="A290" s="49">
        <v>285</v>
      </c>
      <c r="B290" s="96" t="str">
        <f>IF($A290&gt;$G$2,"",INDEX(仕訳帳・設定!$AB$6:$AK$1000,$J290,1))</f>
        <v/>
      </c>
      <c r="C290" s="96" t="str">
        <f>IF(OR($D$2="",$A290&gt;$G$2),"",INDEX(仕訳帳・設定!$AB$6:$AK$1000,$J290,3)&amp;" "&amp;INDEX(仕訳帳・設定!$AB$6:$AK$1000,$J290,4))</f>
        <v/>
      </c>
      <c r="D290" s="163" t="str">
        <f>IF(OR($D$2="",$A290&gt;$G$2),"",IF($I290="借",INDEX(仕訳帳・設定!$AB$6:$AK$1000,$J290,9),INDEX(仕訳帳・設定!$AB$6:$AK$1000,$J290,6)))</f>
        <v/>
      </c>
      <c r="E290" s="85" t="str">
        <f>IF($A290&gt;$G$2,"",IF($I290="借",(INDEX(仕訳帳・設定!$AB$6:$AK$1000,$J290,7)),0))</f>
        <v/>
      </c>
      <c r="F290" s="85" t="str">
        <f>IF($A290&gt;$G$2,"",IF($I290="借",0,INDEX(仕訳帳・設定!$AB$6:$AK$1000,$J290,7)))</f>
        <v/>
      </c>
      <c r="G290" s="164" t="str">
        <f t="shared" si="4"/>
        <v/>
      </c>
      <c r="I290" s="101" t="str">
        <f>IF($A290&gt;$G$2,"",INDEX(仕訳帳・設定!$AQ$6:$AQ$1000,MATCH($A290,仕訳帳・設定!$AP$6:$AP$1000,0),1))</f>
        <v/>
      </c>
      <c r="J290" s="100" t="str">
        <f>IF($A290&gt;$G$2,"",MATCH($A290,仕訳帳・設定!$AP$6:$AP$1000))</f>
        <v/>
      </c>
    </row>
    <row r="291" spans="1:10" x14ac:dyDescent="0.2">
      <c r="A291" s="49">
        <v>286</v>
      </c>
      <c r="B291" s="96" t="str">
        <f>IF($A291&gt;$G$2,"",INDEX(仕訳帳・設定!$AB$6:$AK$1000,$J291,1))</f>
        <v/>
      </c>
      <c r="C291" s="96" t="str">
        <f>IF(OR($D$2="",$A291&gt;$G$2),"",INDEX(仕訳帳・設定!$AB$6:$AK$1000,$J291,3)&amp;" "&amp;INDEX(仕訳帳・設定!$AB$6:$AK$1000,$J291,4))</f>
        <v/>
      </c>
      <c r="D291" s="163" t="str">
        <f>IF(OR($D$2="",$A291&gt;$G$2),"",IF($I291="借",INDEX(仕訳帳・設定!$AB$6:$AK$1000,$J291,9),INDEX(仕訳帳・設定!$AB$6:$AK$1000,$J291,6)))</f>
        <v/>
      </c>
      <c r="E291" s="85" t="str">
        <f>IF($A291&gt;$G$2,"",IF($I291="借",(INDEX(仕訳帳・設定!$AB$6:$AK$1000,$J291,7)),0))</f>
        <v/>
      </c>
      <c r="F291" s="85" t="str">
        <f>IF($A291&gt;$G$2,"",IF($I291="借",0,INDEX(仕訳帳・設定!$AB$6:$AK$1000,$J291,7)))</f>
        <v/>
      </c>
      <c r="G291" s="164" t="str">
        <f t="shared" si="4"/>
        <v/>
      </c>
      <c r="I291" s="101" t="str">
        <f>IF($A291&gt;$G$2,"",INDEX(仕訳帳・設定!$AQ$6:$AQ$1000,MATCH($A291,仕訳帳・設定!$AP$6:$AP$1000,0),1))</f>
        <v/>
      </c>
      <c r="J291" s="100" t="str">
        <f>IF($A291&gt;$G$2,"",MATCH($A291,仕訳帳・設定!$AP$6:$AP$1000))</f>
        <v/>
      </c>
    </row>
    <row r="292" spans="1:10" x14ac:dyDescent="0.2">
      <c r="A292" s="49">
        <v>287</v>
      </c>
      <c r="B292" s="96" t="str">
        <f>IF($A292&gt;$G$2,"",INDEX(仕訳帳・設定!$AB$6:$AK$1000,$J292,1))</f>
        <v/>
      </c>
      <c r="C292" s="96" t="str">
        <f>IF(OR($D$2="",$A292&gt;$G$2),"",INDEX(仕訳帳・設定!$AB$6:$AK$1000,$J292,3)&amp;" "&amp;INDEX(仕訳帳・設定!$AB$6:$AK$1000,$J292,4))</f>
        <v/>
      </c>
      <c r="D292" s="163" t="str">
        <f>IF(OR($D$2="",$A292&gt;$G$2),"",IF($I292="借",INDEX(仕訳帳・設定!$AB$6:$AK$1000,$J292,9),INDEX(仕訳帳・設定!$AB$6:$AK$1000,$J292,6)))</f>
        <v/>
      </c>
      <c r="E292" s="85" t="str">
        <f>IF($A292&gt;$G$2,"",IF($I292="借",(INDEX(仕訳帳・設定!$AB$6:$AK$1000,$J292,7)),0))</f>
        <v/>
      </c>
      <c r="F292" s="85" t="str">
        <f>IF($A292&gt;$G$2,"",IF($I292="借",0,INDEX(仕訳帳・設定!$AB$6:$AK$1000,$J292,7)))</f>
        <v/>
      </c>
      <c r="G292" s="164" t="str">
        <f t="shared" si="4"/>
        <v/>
      </c>
      <c r="I292" s="101" t="str">
        <f>IF($A292&gt;$G$2,"",INDEX(仕訳帳・設定!$AQ$6:$AQ$1000,MATCH($A292,仕訳帳・設定!$AP$6:$AP$1000,0),1))</f>
        <v/>
      </c>
      <c r="J292" s="100" t="str">
        <f>IF($A292&gt;$G$2,"",MATCH($A292,仕訳帳・設定!$AP$6:$AP$1000))</f>
        <v/>
      </c>
    </row>
    <row r="293" spans="1:10" x14ac:dyDescent="0.2">
      <c r="A293" s="49">
        <v>288</v>
      </c>
      <c r="B293" s="96" t="str">
        <f>IF($A293&gt;$G$2,"",INDEX(仕訳帳・設定!$AB$6:$AK$1000,$J293,1))</f>
        <v/>
      </c>
      <c r="C293" s="96" t="str">
        <f>IF(OR($D$2="",$A293&gt;$G$2),"",INDEX(仕訳帳・設定!$AB$6:$AK$1000,$J293,3)&amp;" "&amp;INDEX(仕訳帳・設定!$AB$6:$AK$1000,$J293,4))</f>
        <v/>
      </c>
      <c r="D293" s="163" t="str">
        <f>IF(OR($D$2="",$A293&gt;$G$2),"",IF($I293="借",INDEX(仕訳帳・設定!$AB$6:$AK$1000,$J293,9),INDEX(仕訳帳・設定!$AB$6:$AK$1000,$J293,6)))</f>
        <v/>
      </c>
      <c r="E293" s="85" t="str">
        <f>IF($A293&gt;$G$2,"",IF($I293="借",(INDEX(仕訳帳・設定!$AB$6:$AK$1000,$J293,7)),0))</f>
        <v/>
      </c>
      <c r="F293" s="85" t="str">
        <f>IF($A293&gt;$G$2,"",IF($I293="借",0,INDEX(仕訳帳・設定!$AB$6:$AK$1000,$J293,7)))</f>
        <v/>
      </c>
      <c r="G293" s="164" t="str">
        <f t="shared" si="4"/>
        <v/>
      </c>
      <c r="I293" s="101" t="str">
        <f>IF($A293&gt;$G$2,"",INDEX(仕訳帳・設定!$AQ$6:$AQ$1000,MATCH($A293,仕訳帳・設定!$AP$6:$AP$1000,0),1))</f>
        <v/>
      </c>
      <c r="J293" s="100" t="str">
        <f>IF($A293&gt;$G$2,"",MATCH($A293,仕訳帳・設定!$AP$6:$AP$1000))</f>
        <v/>
      </c>
    </row>
    <row r="294" spans="1:10" x14ac:dyDescent="0.2">
      <c r="A294" s="49">
        <v>289</v>
      </c>
      <c r="B294" s="96" t="str">
        <f>IF($A294&gt;$G$2,"",INDEX(仕訳帳・設定!$AB$6:$AK$1000,$J294,1))</f>
        <v/>
      </c>
      <c r="C294" s="96" t="str">
        <f>IF(OR($D$2="",$A294&gt;$G$2),"",INDEX(仕訳帳・設定!$AB$6:$AK$1000,$J294,3)&amp;" "&amp;INDEX(仕訳帳・設定!$AB$6:$AK$1000,$J294,4))</f>
        <v/>
      </c>
      <c r="D294" s="163" t="str">
        <f>IF(OR($D$2="",$A294&gt;$G$2),"",IF($I294="借",INDEX(仕訳帳・設定!$AB$6:$AK$1000,$J294,9),INDEX(仕訳帳・設定!$AB$6:$AK$1000,$J294,6)))</f>
        <v/>
      </c>
      <c r="E294" s="85" t="str">
        <f>IF($A294&gt;$G$2,"",IF($I294="借",(INDEX(仕訳帳・設定!$AB$6:$AK$1000,$J294,7)),0))</f>
        <v/>
      </c>
      <c r="F294" s="85" t="str">
        <f>IF($A294&gt;$G$2,"",IF($I294="借",0,INDEX(仕訳帳・設定!$AB$6:$AK$1000,$J294,7)))</f>
        <v/>
      </c>
      <c r="G294" s="164" t="str">
        <f t="shared" si="4"/>
        <v/>
      </c>
      <c r="I294" s="101" t="str">
        <f>IF($A294&gt;$G$2,"",INDEX(仕訳帳・設定!$AQ$6:$AQ$1000,MATCH($A294,仕訳帳・設定!$AP$6:$AP$1000,0),1))</f>
        <v/>
      </c>
      <c r="J294" s="100" t="str">
        <f>IF($A294&gt;$G$2,"",MATCH($A294,仕訳帳・設定!$AP$6:$AP$1000))</f>
        <v/>
      </c>
    </row>
    <row r="295" spans="1:10" x14ac:dyDescent="0.2">
      <c r="A295" s="49">
        <v>290</v>
      </c>
      <c r="B295" s="96" t="str">
        <f>IF($A295&gt;$G$2,"",INDEX(仕訳帳・設定!$AB$6:$AK$1000,$J295,1))</f>
        <v/>
      </c>
      <c r="C295" s="96" t="str">
        <f>IF(OR($D$2="",$A295&gt;$G$2),"",INDEX(仕訳帳・設定!$AB$6:$AK$1000,$J295,3)&amp;" "&amp;INDEX(仕訳帳・設定!$AB$6:$AK$1000,$J295,4))</f>
        <v/>
      </c>
      <c r="D295" s="163" t="str">
        <f>IF(OR($D$2="",$A295&gt;$G$2),"",IF($I295="借",INDEX(仕訳帳・設定!$AB$6:$AK$1000,$J295,9),INDEX(仕訳帳・設定!$AB$6:$AK$1000,$J295,6)))</f>
        <v/>
      </c>
      <c r="E295" s="85" t="str">
        <f>IF($A295&gt;$G$2,"",IF($I295="借",(INDEX(仕訳帳・設定!$AB$6:$AK$1000,$J295,7)),0))</f>
        <v/>
      </c>
      <c r="F295" s="85" t="str">
        <f>IF($A295&gt;$G$2,"",IF($I295="借",0,INDEX(仕訳帳・設定!$AB$6:$AK$1000,$J295,7)))</f>
        <v/>
      </c>
      <c r="G295" s="164" t="str">
        <f t="shared" si="4"/>
        <v/>
      </c>
      <c r="I295" s="101" t="str">
        <f>IF($A295&gt;$G$2,"",INDEX(仕訳帳・設定!$AQ$6:$AQ$1000,MATCH($A295,仕訳帳・設定!$AP$6:$AP$1000,0),1))</f>
        <v/>
      </c>
      <c r="J295" s="100" t="str">
        <f>IF($A295&gt;$G$2,"",MATCH($A295,仕訳帳・設定!$AP$6:$AP$1000))</f>
        <v/>
      </c>
    </row>
    <row r="296" spans="1:10" x14ac:dyDescent="0.2">
      <c r="A296" s="49">
        <v>291</v>
      </c>
      <c r="B296" s="96" t="str">
        <f>IF($A296&gt;$G$2,"",INDEX(仕訳帳・設定!$AB$6:$AK$1000,$J296,1))</f>
        <v/>
      </c>
      <c r="C296" s="96" t="str">
        <f>IF(OR($D$2="",$A296&gt;$G$2),"",INDEX(仕訳帳・設定!$AB$6:$AK$1000,$J296,3)&amp;" "&amp;INDEX(仕訳帳・設定!$AB$6:$AK$1000,$J296,4))</f>
        <v/>
      </c>
      <c r="D296" s="163" t="str">
        <f>IF(OR($D$2="",$A296&gt;$G$2),"",IF($I296="借",INDEX(仕訳帳・設定!$AB$6:$AK$1000,$J296,9),INDEX(仕訳帳・設定!$AB$6:$AK$1000,$J296,6)))</f>
        <v/>
      </c>
      <c r="E296" s="85" t="str">
        <f>IF($A296&gt;$G$2,"",IF($I296="借",(INDEX(仕訳帳・設定!$AB$6:$AK$1000,$J296,7)),0))</f>
        <v/>
      </c>
      <c r="F296" s="85" t="str">
        <f>IF($A296&gt;$G$2,"",IF($I296="借",0,INDEX(仕訳帳・設定!$AB$6:$AK$1000,$J296,7)))</f>
        <v/>
      </c>
      <c r="G296" s="164" t="str">
        <f t="shared" si="4"/>
        <v/>
      </c>
      <c r="I296" s="101" t="str">
        <f>IF($A296&gt;$G$2,"",INDEX(仕訳帳・設定!$AQ$6:$AQ$1000,MATCH($A296,仕訳帳・設定!$AP$6:$AP$1000,0),1))</f>
        <v/>
      </c>
      <c r="J296" s="100" t="str">
        <f>IF($A296&gt;$G$2,"",MATCH($A296,仕訳帳・設定!$AP$6:$AP$1000))</f>
        <v/>
      </c>
    </row>
    <row r="297" spans="1:10" x14ac:dyDescent="0.2">
      <c r="A297" s="49">
        <v>292</v>
      </c>
      <c r="B297" s="96" t="str">
        <f>IF($A297&gt;$G$2,"",INDEX(仕訳帳・設定!$AB$6:$AK$1000,$J297,1))</f>
        <v/>
      </c>
      <c r="C297" s="96" t="str">
        <f>IF(OR($D$2="",$A297&gt;$G$2),"",INDEX(仕訳帳・設定!$AB$6:$AK$1000,$J297,3)&amp;" "&amp;INDEX(仕訳帳・設定!$AB$6:$AK$1000,$J297,4))</f>
        <v/>
      </c>
      <c r="D297" s="163" t="str">
        <f>IF(OR($D$2="",$A297&gt;$G$2),"",IF($I297="借",INDEX(仕訳帳・設定!$AB$6:$AK$1000,$J297,9),INDEX(仕訳帳・設定!$AB$6:$AK$1000,$J297,6)))</f>
        <v/>
      </c>
      <c r="E297" s="85" t="str">
        <f>IF($A297&gt;$G$2,"",IF($I297="借",(INDEX(仕訳帳・設定!$AB$6:$AK$1000,$J297,7)),0))</f>
        <v/>
      </c>
      <c r="F297" s="85" t="str">
        <f>IF($A297&gt;$G$2,"",IF($I297="借",0,INDEX(仕訳帳・設定!$AB$6:$AK$1000,$J297,7)))</f>
        <v/>
      </c>
      <c r="G297" s="164" t="str">
        <f t="shared" si="4"/>
        <v/>
      </c>
      <c r="I297" s="101" t="str">
        <f>IF($A297&gt;$G$2,"",INDEX(仕訳帳・設定!$AQ$6:$AQ$1000,MATCH($A297,仕訳帳・設定!$AP$6:$AP$1000,0),1))</f>
        <v/>
      </c>
      <c r="J297" s="100" t="str">
        <f>IF($A297&gt;$G$2,"",MATCH($A297,仕訳帳・設定!$AP$6:$AP$1000))</f>
        <v/>
      </c>
    </row>
    <row r="298" spans="1:10" x14ac:dyDescent="0.2">
      <c r="A298" s="49">
        <v>293</v>
      </c>
      <c r="B298" s="96" t="str">
        <f>IF($A298&gt;$G$2,"",INDEX(仕訳帳・設定!$AB$6:$AK$1000,$J298,1))</f>
        <v/>
      </c>
      <c r="C298" s="96" t="str">
        <f>IF(OR($D$2="",$A298&gt;$G$2),"",INDEX(仕訳帳・設定!$AB$6:$AK$1000,$J298,3)&amp;" "&amp;INDEX(仕訳帳・設定!$AB$6:$AK$1000,$J298,4))</f>
        <v/>
      </c>
      <c r="D298" s="163" t="str">
        <f>IF(OR($D$2="",$A298&gt;$G$2),"",IF($I298="借",INDEX(仕訳帳・設定!$AB$6:$AK$1000,$J298,9),INDEX(仕訳帳・設定!$AB$6:$AK$1000,$J298,6)))</f>
        <v/>
      </c>
      <c r="E298" s="85" t="str">
        <f>IF($A298&gt;$G$2,"",IF($I298="借",(INDEX(仕訳帳・設定!$AB$6:$AK$1000,$J298,7)),0))</f>
        <v/>
      </c>
      <c r="F298" s="85" t="str">
        <f>IF($A298&gt;$G$2,"",IF($I298="借",0,INDEX(仕訳帳・設定!$AB$6:$AK$1000,$J298,7)))</f>
        <v/>
      </c>
      <c r="G298" s="164" t="str">
        <f t="shared" si="4"/>
        <v/>
      </c>
      <c r="I298" s="101" t="str">
        <f>IF($A298&gt;$G$2,"",INDEX(仕訳帳・設定!$AQ$6:$AQ$1000,MATCH($A298,仕訳帳・設定!$AP$6:$AP$1000,0),1))</f>
        <v/>
      </c>
      <c r="J298" s="100" t="str">
        <f>IF($A298&gt;$G$2,"",MATCH($A298,仕訳帳・設定!$AP$6:$AP$1000))</f>
        <v/>
      </c>
    </row>
    <row r="299" spans="1:10" x14ac:dyDescent="0.2">
      <c r="A299" s="49">
        <v>294</v>
      </c>
      <c r="B299" s="96" t="str">
        <f>IF($A299&gt;$G$2,"",INDEX(仕訳帳・設定!$AB$6:$AK$1000,$J299,1))</f>
        <v/>
      </c>
      <c r="C299" s="96" t="str">
        <f>IF(OR($D$2="",$A299&gt;$G$2),"",INDEX(仕訳帳・設定!$AB$6:$AK$1000,$J299,3)&amp;" "&amp;INDEX(仕訳帳・設定!$AB$6:$AK$1000,$J299,4))</f>
        <v/>
      </c>
      <c r="D299" s="163" t="str">
        <f>IF(OR($D$2="",$A299&gt;$G$2),"",IF($I299="借",INDEX(仕訳帳・設定!$AB$6:$AK$1000,$J299,9),INDEX(仕訳帳・設定!$AB$6:$AK$1000,$J299,6)))</f>
        <v/>
      </c>
      <c r="E299" s="85" t="str">
        <f>IF($A299&gt;$G$2,"",IF($I299="借",(INDEX(仕訳帳・設定!$AB$6:$AK$1000,$J299,7)),0))</f>
        <v/>
      </c>
      <c r="F299" s="85" t="str">
        <f>IF($A299&gt;$G$2,"",IF($I299="借",0,INDEX(仕訳帳・設定!$AB$6:$AK$1000,$J299,7)))</f>
        <v/>
      </c>
      <c r="G299" s="164" t="str">
        <f t="shared" si="4"/>
        <v/>
      </c>
      <c r="I299" s="101" t="str">
        <f>IF($A299&gt;$G$2,"",INDEX(仕訳帳・設定!$AQ$6:$AQ$1000,MATCH($A299,仕訳帳・設定!$AP$6:$AP$1000,0),1))</f>
        <v/>
      </c>
      <c r="J299" s="100" t="str">
        <f>IF($A299&gt;$G$2,"",MATCH($A299,仕訳帳・設定!$AP$6:$AP$1000))</f>
        <v/>
      </c>
    </row>
    <row r="300" spans="1:10" x14ac:dyDescent="0.2">
      <c r="A300" s="49">
        <v>295</v>
      </c>
      <c r="B300" s="96" t="str">
        <f>IF($A300&gt;$G$2,"",INDEX(仕訳帳・設定!$AB$6:$AK$1000,$J300,1))</f>
        <v/>
      </c>
      <c r="C300" s="96" t="str">
        <f>IF(OR($D$2="",$A300&gt;$G$2),"",INDEX(仕訳帳・設定!$AB$6:$AK$1000,$J300,3)&amp;" "&amp;INDEX(仕訳帳・設定!$AB$6:$AK$1000,$J300,4))</f>
        <v/>
      </c>
      <c r="D300" s="163" t="str">
        <f>IF(OR($D$2="",$A300&gt;$G$2),"",IF($I300="借",INDEX(仕訳帳・設定!$AB$6:$AK$1000,$J300,9),INDEX(仕訳帳・設定!$AB$6:$AK$1000,$J300,6)))</f>
        <v/>
      </c>
      <c r="E300" s="85" t="str">
        <f>IF($A300&gt;$G$2,"",IF($I300="借",(INDEX(仕訳帳・設定!$AB$6:$AK$1000,$J300,7)),0))</f>
        <v/>
      </c>
      <c r="F300" s="85" t="str">
        <f>IF($A300&gt;$G$2,"",IF($I300="借",0,INDEX(仕訳帳・設定!$AB$6:$AK$1000,$J300,7)))</f>
        <v/>
      </c>
      <c r="G300" s="164" t="str">
        <f t="shared" si="4"/>
        <v/>
      </c>
      <c r="I300" s="101" t="str">
        <f>IF($A300&gt;$G$2,"",INDEX(仕訳帳・設定!$AQ$6:$AQ$1000,MATCH($A300,仕訳帳・設定!$AP$6:$AP$1000,0),1))</f>
        <v/>
      </c>
      <c r="J300" s="100" t="str">
        <f>IF($A300&gt;$G$2,"",MATCH($A300,仕訳帳・設定!$AP$6:$AP$1000))</f>
        <v/>
      </c>
    </row>
    <row r="301" spans="1:10" x14ac:dyDescent="0.2">
      <c r="A301" s="49">
        <v>296</v>
      </c>
      <c r="B301" s="96" t="str">
        <f>IF($A301&gt;$G$2,"",INDEX(仕訳帳・設定!$AB$6:$AK$1000,$J301,1))</f>
        <v/>
      </c>
      <c r="C301" s="96" t="str">
        <f>IF(OR($D$2="",$A301&gt;$G$2),"",INDEX(仕訳帳・設定!$AB$6:$AK$1000,$J301,3)&amp;" "&amp;INDEX(仕訳帳・設定!$AB$6:$AK$1000,$J301,4))</f>
        <v/>
      </c>
      <c r="D301" s="163" t="str">
        <f>IF(OR($D$2="",$A301&gt;$G$2),"",IF($I301="借",INDEX(仕訳帳・設定!$AB$6:$AK$1000,$J301,9),INDEX(仕訳帳・設定!$AB$6:$AK$1000,$J301,6)))</f>
        <v/>
      </c>
      <c r="E301" s="85" t="str">
        <f>IF($A301&gt;$G$2,"",IF($I301="借",(INDEX(仕訳帳・設定!$AB$6:$AK$1000,$J301,7)),0))</f>
        <v/>
      </c>
      <c r="F301" s="85" t="str">
        <f>IF($A301&gt;$G$2,"",IF($I301="借",0,INDEX(仕訳帳・設定!$AB$6:$AK$1000,$J301,7)))</f>
        <v/>
      </c>
      <c r="G301" s="164" t="str">
        <f t="shared" si="4"/>
        <v/>
      </c>
      <c r="I301" s="101" t="str">
        <f>IF($A301&gt;$G$2,"",INDEX(仕訳帳・設定!$AQ$6:$AQ$1000,MATCH($A301,仕訳帳・設定!$AP$6:$AP$1000,0),1))</f>
        <v/>
      </c>
      <c r="J301" s="100" t="str">
        <f>IF($A301&gt;$G$2,"",MATCH($A301,仕訳帳・設定!$AP$6:$AP$1000))</f>
        <v/>
      </c>
    </row>
    <row r="302" spans="1:10" x14ac:dyDescent="0.2">
      <c r="A302" s="49">
        <v>297</v>
      </c>
      <c r="B302" s="96" t="str">
        <f>IF($A302&gt;$G$2,"",INDEX(仕訳帳・設定!$AB$6:$AK$1000,$J302,1))</f>
        <v/>
      </c>
      <c r="C302" s="96" t="str">
        <f>IF(OR($D$2="",$A302&gt;$G$2),"",INDEX(仕訳帳・設定!$AB$6:$AK$1000,$J302,3)&amp;" "&amp;INDEX(仕訳帳・設定!$AB$6:$AK$1000,$J302,4))</f>
        <v/>
      </c>
      <c r="D302" s="163" t="str">
        <f>IF(OR($D$2="",$A302&gt;$G$2),"",IF($I302="借",INDEX(仕訳帳・設定!$AB$6:$AK$1000,$J302,9),INDEX(仕訳帳・設定!$AB$6:$AK$1000,$J302,6)))</f>
        <v/>
      </c>
      <c r="E302" s="85" t="str">
        <f>IF($A302&gt;$G$2,"",IF($I302="借",(INDEX(仕訳帳・設定!$AB$6:$AK$1000,$J302,7)),0))</f>
        <v/>
      </c>
      <c r="F302" s="85" t="str">
        <f>IF($A302&gt;$G$2,"",IF($I302="借",0,INDEX(仕訳帳・設定!$AB$6:$AK$1000,$J302,7)))</f>
        <v/>
      </c>
      <c r="G302" s="164" t="str">
        <f t="shared" si="4"/>
        <v/>
      </c>
      <c r="I302" s="101" t="str">
        <f>IF($A302&gt;$G$2,"",INDEX(仕訳帳・設定!$AQ$6:$AQ$1000,MATCH($A302,仕訳帳・設定!$AP$6:$AP$1000,0),1))</f>
        <v/>
      </c>
      <c r="J302" s="100" t="str">
        <f>IF($A302&gt;$G$2,"",MATCH($A302,仕訳帳・設定!$AP$6:$AP$1000))</f>
        <v/>
      </c>
    </row>
    <row r="303" spans="1:10" x14ac:dyDescent="0.2">
      <c r="A303" s="49">
        <v>298</v>
      </c>
      <c r="B303" s="96" t="str">
        <f>IF($A303&gt;$G$2,"",INDEX(仕訳帳・設定!$AB$6:$AK$1000,$J303,1))</f>
        <v/>
      </c>
      <c r="C303" s="96" t="str">
        <f>IF(OR($D$2="",$A303&gt;$G$2),"",INDEX(仕訳帳・設定!$AB$6:$AK$1000,$J303,3)&amp;" "&amp;INDEX(仕訳帳・設定!$AB$6:$AK$1000,$J303,4))</f>
        <v/>
      </c>
      <c r="D303" s="163" t="str">
        <f>IF(OR($D$2="",$A303&gt;$G$2),"",IF($I303="借",INDEX(仕訳帳・設定!$AB$6:$AK$1000,$J303,9),INDEX(仕訳帳・設定!$AB$6:$AK$1000,$J303,6)))</f>
        <v/>
      </c>
      <c r="E303" s="85" t="str">
        <f>IF($A303&gt;$G$2,"",IF($I303="借",(INDEX(仕訳帳・設定!$AB$6:$AK$1000,$J303,7)),0))</f>
        <v/>
      </c>
      <c r="F303" s="85" t="str">
        <f>IF($A303&gt;$G$2,"",IF($I303="借",0,INDEX(仕訳帳・設定!$AB$6:$AK$1000,$J303,7)))</f>
        <v/>
      </c>
      <c r="G303" s="164" t="str">
        <f t="shared" si="4"/>
        <v/>
      </c>
      <c r="I303" s="101" t="str">
        <f>IF($A303&gt;$G$2,"",INDEX(仕訳帳・設定!$AQ$6:$AQ$1000,MATCH($A303,仕訳帳・設定!$AP$6:$AP$1000,0),1))</f>
        <v/>
      </c>
      <c r="J303" s="100" t="str">
        <f>IF($A303&gt;$G$2,"",MATCH($A303,仕訳帳・設定!$AP$6:$AP$1000))</f>
        <v/>
      </c>
    </row>
    <row r="304" spans="1:10" x14ac:dyDescent="0.2">
      <c r="A304" s="49">
        <v>299</v>
      </c>
      <c r="B304" s="96" t="str">
        <f>IF($A304&gt;$G$2,"",INDEX(仕訳帳・設定!$AB$6:$AK$1000,$J304,1))</f>
        <v/>
      </c>
      <c r="C304" s="96" t="str">
        <f>IF(OR($D$2="",$A304&gt;$G$2),"",INDEX(仕訳帳・設定!$AB$6:$AK$1000,$J304,3)&amp;" "&amp;INDEX(仕訳帳・設定!$AB$6:$AK$1000,$J304,4))</f>
        <v/>
      </c>
      <c r="D304" s="163" t="str">
        <f>IF(OR($D$2="",$A304&gt;$G$2),"",IF($I304="借",INDEX(仕訳帳・設定!$AB$6:$AK$1000,$J304,9),INDEX(仕訳帳・設定!$AB$6:$AK$1000,$J304,6)))</f>
        <v/>
      </c>
      <c r="E304" s="85" t="str">
        <f>IF($A304&gt;$G$2,"",IF($I304="借",(INDEX(仕訳帳・設定!$AB$6:$AK$1000,$J304,7)),0))</f>
        <v/>
      </c>
      <c r="F304" s="85" t="str">
        <f>IF($A304&gt;$G$2,"",IF($I304="借",0,INDEX(仕訳帳・設定!$AB$6:$AK$1000,$J304,7)))</f>
        <v/>
      </c>
      <c r="G304" s="164" t="str">
        <f t="shared" si="4"/>
        <v/>
      </c>
      <c r="I304" s="101" t="str">
        <f>IF($A304&gt;$G$2,"",INDEX(仕訳帳・設定!$AQ$6:$AQ$1000,MATCH($A304,仕訳帳・設定!$AP$6:$AP$1000,0),1))</f>
        <v/>
      </c>
      <c r="J304" s="100" t="str">
        <f>IF($A304&gt;$G$2,"",MATCH($A304,仕訳帳・設定!$AP$6:$AP$1000))</f>
        <v/>
      </c>
    </row>
    <row r="305" spans="1:11" x14ac:dyDescent="0.2">
      <c r="A305" s="49">
        <v>300</v>
      </c>
      <c r="B305" s="96" t="str">
        <f>IF($A305&gt;$G$2,"",INDEX(仕訳帳・設定!$AB$6:$AK$1000,$J305,1))</f>
        <v/>
      </c>
      <c r="C305" s="96" t="str">
        <f>IF(OR($D$2="",$A305&gt;$G$2),"",INDEX(仕訳帳・設定!$AB$6:$AK$1000,$J305,3)&amp;" "&amp;INDEX(仕訳帳・設定!$AB$6:$AK$1000,$J305,4))</f>
        <v/>
      </c>
      <c r="D305" s="163" t="str">
        <f>IF(OR($D$2="",$A305&gt;$G$2),"",IF($I305="借",INDEX(仕訳帳・設定!$AB$6:$AK$1000,$J305,9),INDEX(仕訳帳・設定!$AB$6:$AK$1000,$J305,6)))</f>
        <v/>
      </c>
      <c r="E305" s="85" t="str">
        <f>IF($A305&gt;$G$2,"",IF($I305="借",(INDEX(仕訳帳・設定!$AB$6:$AK$1000,$J305,7)),0))</f>
        <v/>
      </c>
      <c r="F305" s="85" t="str">
        <f>IF($A305&gt;$G$2,"",IF($I305="借",0,INDEX(仕訳帳・設定!$AB$6:$AK$1000,$J305,7)))</f>
        <v/>
      </c>
      <c r="G305" s="164" t="str">
        <f t="shared" si="4"/>
        <v/>
      </c>
      <c r="I305" s="101" t="str">
        <f>IF($A305&gt;$G$2,"",INDEX(仕訳帳・設定!$AQ$6:$AQ$1000,MATCH($A305,仕訳帳・設定!$AP$6:$AP$1000,0),1))</f>
        <v/>
      </c>
      <c r="J305" s="100" t="str">
        <f>IF($A305&gt;$G$2,"",MATCH($A305,仕訳帳・設定!$AP$6:$AP$1000))</f>
        <v/>
      </c>
    </row>
    <row r="306" spans="1:11" x14ac:dyDescent="0.2">
      <c r="A306" s="49"/>
      <c r="K306" s="165" t="s">
        <v>320</v>
      </c>
    </row>
    <row r="307" spans="1:11" x14ac:dyDescent="0.2">
      <c r="K307" s="141" t="s">
        <v>321</v>
      </c>
    </row>
    <row r="308" spans="1:11" x14ac:dyDescent="0.2">
      <c r="K308" s="141" t="s">
        <v>322</v>
      </c>
    </row>
    <row r="309" spans="1:11" x14ac:dyDescent="0.2">
      <c r="K309" s="141" t="s">
        <v>296</v>
      </c>
    </row>
  </sheetData>
  <phoneticPr fontId="42"/>
  <conditionalFormatting sqref="B6:G305">
    <cfRule type="expression" dxfId="0" priority="2">
      <formula>MOD(ROW(),2)=0</formula>
    </cfRule>
  </conditionalFormatting>
  <printOptions horizontalCentered="1" headings="1" gridLines="1"/>
  <pageMargins left="0.23611111111111099" right="0.23611111111111099" top="0.23611111111111099" bottom="0.23611111111111099" header="0.51180555555555496" footer="0.51180555555555496"/>
  <pageSetup paperSize="9" firstPageNumber="0" orientation="portrait" horizontalDpi="300" verticalDpi="300"/>
  <extLst>
    <ext xmlns:x14="http://schemas.microsoft.com/office/spreadsheetml/2009/9/main" uri="{CCE6A557-97BC-4b89-ADB6-D9C93CAAB3DF}">
      <x14:dataValidations xmlns:xm="http://schemas.microsoft.com/office/excel/2006/main" count="1">
        <x14:dataValidation type="list" operator="equal" allowBlank="1" showErrorMessage="1" xr:uid="{00000000-0002-0000-0200-000000000000}">
          <x14:formula1>
            <xm:f>仕訳帳・設定!$L$5:$L$106</xm:f>
          </x14:formula1>
          <x14:formula2>
            <xm:f>0</xm:f>
          </x14:formula2>
          <xm:sqref>D2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7"/>
  <sheetViews>
    <sheetView topLeftCell="A5" zoomScaleNormal="100" workbookViewId="0">
      <selection activeCell="Q21" sqref="Q21"/>
    </sheetView>
  </sheetViews>
  <sheetFormatPr defaultColWidth="12.296875" defaultRowHeight="12" x14ac:dyDescent="0.2"/>
  <cols>
    <col min="1" max="1" width="3.5" customWidth="1"/>
    <col min="2" max="2" width="3.8984375" customWidth="1"/>
    <col min="3" max="3" width="16.8984375" customWidth="1"/>
    <col min="4" max="4" width="3.8984375" customWidth="1"/>
    <col min="5" max="5" width="16.8984375" customWidth="1"/>
    <col min="6" max="6" width="3.5" customWidth="1"/>
    <col min="7" max="7" width="16.8984375" customWidth="1"/>
    <col min="8" max="8" width="4.09765625" customWidth="1"/>
    <col min="9" max="9" width="16.8984375" customWidth="1"/>
    <col min="10" max="10" width="3.8984375" customWidth="1"/>
    <col min="11" max="11" width="3.3984375" customWidth="1"/>
    <col min="12" max="12" width="14.09765625" customWidth="1"/>
    <col min="13" max="13" width="4.09765625" customWidth="1"/>
    <col min="14" max="14" width="16.8984375" customWidth="1"/>
    <col min="15" max="15" width="2.8984375" customWidth="1"/>
    <col min="16" max="257" width="12.69921875" customWidth="1"/>
  </cols>
  <sheetData>
    <row r="1" spans="1:16" ht="7.5" customHeight="1" x14ac:dyDescent="0.2">
      <c r="A1" s="166"/>
      <c r="B1" s="166"/>
      <c r="C1" s="166"/>
      <c r="D1" s="167"/>
      <c r="E1" s="166"/>
      <c r="F1" s="166"/>
      <c r="G1" s="166"/>
      <c r="H1" s="167"/>
      <c r="I1" s="166"/>
      <c r="J1" s="166"/>
      <c r="K1" s="166"/>
      <c r="L1" s="166"/>
      <c r="M1" s="166"/>
      <c r="N1" s="166"/>
      <c r="O1" s="166"/>
      <c r="P1" s="166"/>
    </row>
    <row r="2" spans="1:16" ht="22.5" customHeight="1" x14ac:dyDescent="0.2">
      <c r="A2" s="166"/>
      <c r="B2" s="166"/>
      <c r="C2" s="168" t="s">
        <v>323</v>
      </c>
      <c r="D2" s="167"/>
      <c r="E2" s="166"/>
      <c r="F2" s="166"/>
      <c r="G2" s="166"/>
      <c r="H2" s="167"/>
      <c r="I2" s="166"/>
      <c r="J2" s="166"/>
      <c r="K2" s="166"/>
      <c r="L2" s="166"/>
      <c r="M2" s="166"/>
      <c r="N2" s="166"/>
      <c r="O2" s="166"/>
      <c r="P2" s="166" t="s">
        <v>324</v>
      </c>
    </row>
    <row r="3" spans="1:16" ht="14.25" customHeight="1" x14ac:dyDescent="0.2">
      <c r="A3" s="166"/>
      <c r="B3" s="166"/>
      <c r="C3" s="166"/>
      <c r="D3" s="169" t="s">
        <v>325</v>
      </c>
      <c r="E3" s="438" t="s">
        <v>326</v>
      </c>
      <c r="F3" s="438"/>
      <c r="G3" s="438"/>
      <c r="H3" s="170" t="s">
        <v>327</v>
      </c>
      <c r="I3" s="439"/>
      <c r="J3" s="439"/>
      <c r="K3" s="440" t="s">
        <v>328</v>
      </c>
      <c r="L3" s="171" t="s">
        <v>329</v>
      </c>
      <c r="M3" s="441"/>
      <c r="N3" s="441"/>
      <c r="O3" s="166"/>
      <c r="P3" s="172"/>
    </row>
    <row r="4" spans="1:16" ht="14.25" customHeight="1" x14ac:dyDescent="0.2">
      <c r="A4" s="166"/>
      <c r="B4" s="166"/>
      <c r="C4" s="166"/>
      <c r="D4" s="173" t="s">
        <v>330</v>
      </c>
      <c r="E4" s="442"/>
      <c r="F4" s="442"/>
      <c r="G4" s="442"/>
      <c r="H4" s="174" t="s">
        <v>331</v>
      </c>
      <c r="I4" s="443"/>
      <c r="J4" s="443"/>
      <c r="K4" s="440"/>
      <c r="L4" s="175" t="s">
        <v>332</v>
      </c>
      <c r="M4" s="444"/>
      <c r="N4" s="444"/>
      <c r="O4" s="166"/>
      <c r="P4" s="166"/>
    </row>
    <row r="5" spans="1:16" ht="14.25" customHeight="1" x14ac:dyDescent="0.2">
      <c r="A5" s="166"/>
      <c r="B5" s="166"/>
      <c r="C5" s="166"/>
      <c r="D5" s="176" t="s">
        <v>333</v>
      </c>
      <c r="E5" s="445" t="s">
        <v>334</v>
      </c>
      <c r="F5" s="445"/>
      <c r="G5" s="445"/>
      <c r="H5" s="177" t="s">
        <v>335</v>
      </c>
      <c r="I5" s="446"/>
      <c r="J5" s="446"/>
      <c r="K5" s="440"/>
      <c r="L5" s="178" t="s">
        <v>336</v>
      </c>
      <c r="M5" s="447"/>
      <c r="N5" s="447"/>
      <c r="O5" s="166"/>
      <c r="P5" s="166"/>
    </row>
    <row r="6" spans="1:16" ht="7.5" customHeight="1" x14ac:dyDescent="0.2">
      <c r="A6" s="166"/>
      <c r="B6" s="166"/>
      <c r="C6" s="166"/>
      <c r="D6" s="167"/>
      <c r="E6" s="166"/>
      <c r="F6" s="166"/>
      <c r="G6" s="166"/>
      <c r="H6" s="167"/>
      <c r="I6" s="166"/>
      <c r="J6" s="166"/>
      <c r="K6" s="166"/>
      <c r="L6" s="166"/>
      <c r="M6" s="166"/>
      <c r="N6" s="166"/>
      <c r="O6" s="166"/>
      <c r="P6" s="166"/>
    </row>
    <row r="7" spans="1:16" ht="16.5" customHeight="1" x14ac:dyDescent="0.2">
      <c r="A7" s="166"/>
      <c r="B7" s="428" t="s">
        <v>337</v>
      </c>
      <c r="C7" s="428"/>
      <c r="D7" s="428"/>
      <c r="E7" s="428"/>
      <c r="F7" s="428"/>
      <c r="G7" s="428"/>
      <c r="H7" s="428"/>
      <c r="I7" s="428"/>
      <c r="J7" s="166"/>
      <c r="K7" s="166"/>
      <c r="L7" s="166"/>
      <c r="M7" s="166"/>
      <c r="N7" s="166"/>
      <c r="O7" s="166"/>
      <c r="P7" s="166"/>
    </row>
    <row r="8" spans="1:16" ht="16.5" customHeight="1" x14ac:dyDescent="0.2">
      <c r="A8" s="166"/>
      <c r="B8" s="429" t="s">
        <v>338</v>
      </c>
      <c r="C8" s="429"/>
      <c r="D8" s="429"/>
      <c r="E8" s="179" t="s">
        <v>339</v>
      </c>
      <c r="F8" s="429" t="s">
        <v>338</v>
      </c>
      <c r="G8" s="429"/>
      <c r="H8" s="429"/>
      <c r="I8" s="180" t="s">
        <v>339</v>
      </c>
      <c r="J8" s="430" t="s">
        <v>338</v>
      </c>
      <c r="K8" s="430"/>
      <c r="L8" s="430"/>
      <c r="M8" s="430"/>
      <c r="N8" s="181" t="s">
        <v>339</v>
      </c>
      <c r="O8" s="166"/>
      <c r="P8" s="166"/>
    </row>
    <row r="9" spans="1:16" ht="16.5" customHeight="1" x14ac:dyDescent="0.2">
      <c r="A9" s="166"/>
      <c r="B9" s="431" t="s">
        <v>340</v>
      </c>
      <c r="C9" s="182" t="str">
        <f>仕訳帳・設定!C58</f>
        <v>販売金額</v>
      </c>
      <c r="D9" s="182" t="s">
        <v>341</v>
      </c>
      <c r="E9" s="183">
        <f>仕訳帳・設定!J58+仕訳帳・設定!J59+仕訳帳・設定!J60+仕訳帳・設定!J61</f>
        <v>14015795</v>
      </c>
      <c r="F9" s="432" t="s">
        <v>342</v>
      </c>
      <c r="G9" s="182" t="str">
        <f>仕訳帳・設定!C78</f>
        <v>作業用衣料費</v>
      </c>
      <c r="H9" s="182" t="s">
        <v>343</v>
      </c>
      <c r="I9" s="183">
        <f>仕訳帳・設定!I78</f>
        <v>0</v>
      </c>
      <c r="J9" s="433" t="str">
        <f>仕訳帳・設定!C96</f>
        <v>－　差引金額　－</v>
      </c>
      <c r="K9" s="433"/>
      <c r="L9" s="433"/>
      <c r="M9" s="427" t="s">
        <v>344</v>
      </c>
      <c r="N9" s="423">
        <f>仕訳帳・設定!I96</f>
        <v>12929411</v>
      </c>
      <c r="O9" s="166"/>
      <c r="P9" s="166"/>
    </row>
    <row r="10" spans="1:16" ht="16.5" customHeight="1" x14ac:dyDescent="0.2">
      <c r="A10" s="166"/>
      <c r="B10" s="431"/>
      <c r="C10" s="182" t="str">
        <f>仕訳帳・設定!C62</f>
        <v>家事・事業消費</v>
      </c>
      <c r="D10" s="182" t="s">
        <v>345</v>
      </c>
      <c r="E10" s="183">
        <f>仕訳帳・設定!J62</f>
        <v>0</v>
      </c>
      <c r="F10" s="432"/>
      <c r="G10" s="182" t="str">
        <f>仕訳帳・設定!C79</f>
        <v>農業共済掛金</v>
      </c>
      <c r="H10" s="182" t="s">
        <v>346</v>
      </c>
      <c r="I10" s="183">
        <f>仕訳帳・設定!I79</f>
        <v>96000</v>
      </c>
      <c r="J10" s="433"/>
      <c r="K10" s="433"/>
      <c r="L10" s="433"/>
      <c r="M10" s="427"/>
      <c r="N10" s="423"/>
      <c r="O10" s="166"/>
      <c r="P10" s="166"/>
    </row>
    <row r="11" spans="1:16" ht="16.5" customHeight="1" x14ac:dyDescent="0.2">
      <c r="A11" s="166"/>
      <c r="B11" s="431"/>
      <c r="C11" s="182" t="str">
        <f>仕訳帳・設定!C63</f>
        <v>雑　収　入</v>
      </c>
      <c r="D11" s="185" t="s">
        <v>347</v>
      </c>
      <c r="E11" s="183">
        <f>仕訳帳・設定!J63</f>
        <v>3132000</v>
      </c>
      <c r="F11" s="432"/>
      <c r="G11" s="182" t="str">
        <f>仕訳帳・設定!C80</f>
        <v>減価償却費</v>
      </c>
      <c r="H11" s="182" t="s">
        <v>348</v>
      </c>
      <c r="I11" s="183">
        <f>仕訳帳・設定!I80</f>
        <v>907584</v>
      </c>
      <c r="J11" s="424" t="s">
        <v>349</v>
      </c>
      <c r="K11" s="425" t="s">
        <v>350</v>
      </c>
      <c r="L11" s="186" t="str">
        <f>仕訳帳・設定!C97</f>
        <v>貸倒引当金繰戻</v>
      </c>
      <c r="M11" s="187" t="s">
        <v>351</v>
      </c>
      <c r="N11" s="188">
        <f>仕訳帳・設定!J97</f>
        <v>0</v>
      </c>
      <c r="O11" s="166"/>
      <c r="P11" s="166"/>
    </row>
    <row r="12" spans="1:16" ht="16.5" customHeight="1" x14ac:dyDescent="0.2">
      <c r="A12" s="166"/>
      <c r="B12" s="431"/>
      <c r="C12" s="182" t="str">
        <f>仕訳帳・設定!C64</f>
        <v>－　小　計　－</v>
      </c>
      <c r="D12" s="185" t="s">
        <v>352</v>
      </c>
      <c r="E12" s="183">
        <f>仕訳帳・設定!J64</f>
        <v>17147795</v>
      </c>
      <c r="F12" s="432"/>
      <c r="G12" s="182" t="str">
        <f>仕訳帳・設定!C81</f>
        <v>荷造運賃手数料</v>
      </c>
      <c r="H12" s="182" t="s">
        <v>353</v>
      </c>
      <c r="I12" s="183">
        <f>仕訳帳・設定!I81</f>
        <v>440000</v>
      </c>
      <c r="J12" s="424"/>
      <c r="K12" s="425"/>
      <c r="L12" s="189" t="str">
        <f>仕訳帳・設定!C98</f>
        <v>準備金取崩</v>
      </c>
      <c r="M12" s="182" t="s">
        <v>354</v>
      </c>
      <c r="N12" s="183">
        <f>仕訳帳・設定!J98</f>
        <v>0</v>
      </c>
      <c r="O12" s="166"/>
      <c r="P12" s="166"/>
    </row>
    <row r="13" spans="1:16" ht="16.5" customHeight="1" x14ac:dyDescent="0.2">
      <c r="A13" s="166"/>
      <c r="B13" s="431"/>
      <c r="C13" s="182" t="str">
        <f>仕訳帳・設定!C65</f>
        <v>期首農産物</v>
      </c>
      <c r="D13" s="185" t="s">
        <v>355</v>
      </c>
      <c r="E13" s="183">
        <f>仕訳帳・設定!J65</f>
        <v>0</v>
      </c>
      <c r="F13" s="432"/>
      <c r="G13" s="182" t="str">
        <f>仕訳帳・設定!C82</f>
        <v>雇人費</v>
      </c>
      <c r="H13" s="182" t="s">
        <v>356</v>
      </c>
      <c r="I13" s="183">
        <f>仕訳帳・設定!I82</f>
        <v>800000</v>
      </c>
      <c r="J13" s="424"/>
      <c r="K13" s="425"/>
      <c r="L13" s="189" t="str">
        <f>仕訳帳・設定!C99</f>
        <v>繰戻額３</v>
      </c>
      <c r="M13" s="182" t="s">
        <v>357</v>
      </c>
      <c r="N13" s="183">
        <f>仕訳帳・設定!J99</f>
        <v>0</v>
      </c>
      <c r="O13" s="166"/>
      <c r="P13" s="166"/>
    </row>
    <row r="14" spans="1:16" ht="16.5" customHeight="1" x14ac:dyDescent="0.2">
      <c r="A14" s="166"/>
      <c r="B14" s="431"/>
      <c r="C14" s="182" t="str">
        <f>仕訳帳・設定!C66</f>
        <v>期末農産物</v>
      </c>
      <c r="D14" s="185" t="s">
        <v>358</v>
      </c>
      <c r="E14" s="183">
        <f>仕訳帳・設定!J66</f>
        <v>0</v>
      </c>
      <c r="F14" s="432"/>
      <c r="G14" s="182" t="str">
        <f>仕訳帳・設定!C83</f>
        <v>利子割引料</v>
      </c>
      <c r="H14" s="182" t="s">
        <v>359</v>
      </c>
      <c r="I14" s="183">
        <f>仕訳帳・設定!I83</f>
        <v>4800</v>
      </c>
      <c r="J14" s="424"/>
      <c r="K14" s="425"/>
      <c r="L14" s="190" t="str">
        <f>仕訳帳・設定!C100</f>
        <v>－　繰戻計　－</v>
      </c>
      <c r="M14" s="191" t="s">
        <v>360</v>
      </c>
      <c r="N14" s="192">
        <f>仕訳帳・設定!J100</f>
        <v>0</v>
      </c>
      <c r="O14" s="166"/>
      <c r="P14" s="166"/>
    </row>
    <row r="15" spans="1:16" ht="16.5" customHeight="1" x14ac:dyDescent="0.2">
      <c r="A15" s="166"/>
      <c r="B15" s="431"/>
      <c r="C15" s="426" t="str">
        <f>仕訳帳・設定!C67</f>
        <v>－　収入計　－</v>
      </c>
      <c r="D15" s="427" t="s">
        <v>361</v>
      </c>
      <c r="E15" s="423">
        <f>仕訳帳・設定!J67</f>
        <v>17147795</v>
      </c>
      <c r="F15" s="432"/>
      <c r="G15" s="182" t="str">
        <f>仕訳帳・設定!C84</f>
        <v>地代・賃借料</v>
      </c>
      <c r="H15" s="182" t="s">
        <v>362</v>
      </c>
      <c r="I15" s="183">
        <f>仕訳帳・設定!I84</f>
        <v>0</v>
      </c>
      <c r="J15" s="424"/>
      <c r="K15" s="425" t="s">
        <v>363</v>
      </c>
      <c r="L15" s="187" t="str">
        <f>仕訳帳・設定!C101</f>
        <v>専従者給与</v>
      </c>
      <c r="M15" s="187" t="s">
        <v>364</v>
      </c>
      <c r="N15" s="188">
        <f>仕訳帳・設定!I101</f>
        <v>8180000</v>
      </c>
      <c r="O15" s="166"/>
      <c r="P15" s="166"/>
    </row>
    <row r="16" spans="1:16" ht="16.5" customHeight="1" x14ac:dyDescent="0.2">
      <c r="A16" s="166"/>
      <c r="B16" s="431"/>
      <c r="C16" s="426" t="str">
        <f>仕訳帳・設定!C68</f>
        <v>租税公課</v>
      </c>
      <c r="D16" s="427"/>
      <c r="E16" s="423">
        <f>仕訳帳・設定!J68</f>
        <v>0</v>
      </c>
      <c r="F16" s="432"/>
      <c r="G16" s="182" t="str">
        <f>仕訳帳・設定!C85</f>
        <v>土地改良費</v>
      </c>
      <c r="H16" s="182" t="s">
        <v>365</v>
      </c>
      <c r="I16" s="183">
        <f>仕訳帳・設定!I85</f>
        <v>0</v>
      </c>
      <c r="J16" s="424"/>
      <c r="K16" s="425"/>
      <c r="L16" s="182" t="str">
        <f>仕訳帳・設定!C102</f>
        <v>貸倒引当金繰入</v>
      </c>
      <c r="M16" s="182" t="s">
        <v>366</v>
      </c>
      <c r="N16" s="183">
        <f>仕訳帳・設定!I102</f>
        <v>0</v>
      </c>
      <c r="O16" s="166"/>
      <c r="P16" s="166"/>
    </row>
    <row r="17" spans="1:17" ht="16.5" customHeight="1" x14ac:dyDescent="0.2">
      <c r="A17" s="166"/>
      <c r="B17" s="434" t="s">
        <v>342</v>
      </c>
      <c r="C17" s="193" t="str">
        <f>仕訳帳・設定!C68</f>
        <v>租税公課</v>
      </c>
      <c r="D17" s="193" t="s">
        <v>367</v>
      </c>
      <c r="E17" s="194">
        <f>仕訳帳・設定!I68</f>
        <v>220000</v>
      </c>
      <c r="F17" s="432"/>
      <c r="G17" s="182" t="str">
        <f>仕訳帳・設定!C86</f>
        <v>営農管理費</v>
      </c>
      <c r="H17" s="182" t="s">
        <v>368</v>
      </c>
      <c r="I17" s="183">
        <f>仕訳帳・設定!I86</f>
        <v>0</v>
      </c>
      <c r="J17" s="424"/>
      <c r="K17" s="425"/>
      <c r="L17" s="189" t="str">
        <f>仕訳帳・設定!C103</f>
        <v>準備金積立</v>
      </c>
      <c r="M17" s="182" t="s">
        <v>369</v>
      </c>
      <c r="N17" s="183">
        <f>仕訳帳・設定!I103</f>
        <v>0</v>
      </c>
      <c r="O17" s="166"/>
      <c r="P17" s="166"/>
    </row>
    <row r="18" spans="1:17" ht="16.5" customHeight="1" x14ac:dyDescent="0.2">
      <c r="A18" s="166"/>
      <c r="B18" s="434"/>
      <c r="C18" s="182" t="str">
        <f>仕訳帳・設定!C69</f>
        <v>種　苗　費</v>
      </c>
      <c r="D18" s="182" t="s">
        <v>370</v>
      </c>
      <c r="E18" s="183">
        <f>仕訳帳・設定!I69</f>
        <v>550000</v>
      </c>
      <c r="F18" s="432"/>
      <c r="G18" s="189" t="str">
        <f>仕訳帳・設定!C87</f>
        <v>固定資産圧縮損</v>
      </c>
      <c r="H18" s="182" t="s">
        <v>371</v>
      </c>
      <c r="I18" s="183">
        <f>仕訳帳・設定!I87</f>
        <v>0</v>
      </c>
      <c r="J18" s="424"/>
      <c r="K18" s="425"/>
      <c r="L18" s="189" t="str">
        <f>仕訳帳・設定!C104</f>
        <v>繰戻額４</v>
      </c>
      <c r="M18" s="182" t="s">
        <v>372</v>
      </c>
      <c r="N18" s="183">
        <f>仕訳帳・設定!I104</f>
        <v>0</v>
      </c>
      <c r="O18" s="166"/>
      <c r="P18" s="166"/>
    </row>
    <row r="19" spans="1:17" ht="16.5" customHeight="1" x14ac:dyDescent="0.2">
      <c r="A19" s="166"/>
      <c r="B19" s="434"/>
      <c r="C19" s="182" t="str">
        <f>仕訳帳・設定!C70</f>
        <v>素　畜　費</v>
      </c>
      <c r="D19" s="182" t="s">
        <v>373</v>
      </c>
      <c r="E19" s="183">
        <f>仕訳帳・設定!I70</f>
        <v>0</v>
      </c>
      <c r="F19" s="432"/>
      <c r="G19" s="189" t="str">
        <f>仕訳帳・設定!C88</f>
        <v>空欄</v>
      </c>
      <c r="H19" s="182" t="s">
        <v>374</v>
      </c>
      <c r="I19" s="183">
        <f>仕訳帳・設定!I88</f>
        <v>0</v>
      </c>
      <c r="J19" s="424"/>
      <c r="K19" s="425"/>
      <c r="L19" s="195" t="str">
        <f>仕訳帳・設定!C105</f>
        <v>－　繰入計　－</v>
      </c>
      <c r="M19" s="185" t="s">
        <v>375</v>
      </c>
      <c r="N19" s="196">
        <f>仕訳帳・設定!I105</f>
        <v>8180000</v>
      </c>
      <c r="O19" s="166"/>
      <c r="P19" s="166"/>
    </row>
    <row r="20" spans="1:17" ht="16.5" customHeight="1" x14ac:dyDescent="0.2">
      <c r="A20" s="166"/>
      <c r="B20" s="434"/>
      <c r="C20" s="182" t="str">
        <f>仕訳帳・設定!C71</f>
        <v>肥　料　費</v>
      </c>
      <c r="D20" s="182" t="s">
        <v>376</v>
      </c>
      <c r="E20" s="183">
        <f>仕訳帳・設定!I71</f>
        <v>935000</v>
      </c>
      <c r="F20" s="432"/>
      <c r="G20" s="189" t="str">
        <f>仕訳帳・設定!C89</f>
        <v>空欄</v>
      </c>
      <c r="H20" s="182" t="s">
        <v>377</v>
      </c>
      <c r="I20" s="183">
        <f>仕訳帳・設定!I89</f>
        <v>0</v>
      </c>
      <c r="J20" s="435" t="str">
        <f>仕訳帳・設定!C106</f>
        <v>青色申告控除前の所得金額</v>
      </c>
      <c r="K20" s="435"/>
      <c r="L20" s="435"/>
      <c r="M20" s="184" t="s">
        <v>378</v>
      </c>
      <c r="N20" s="197">
        <f>仕訳帳・設定!I106</f>
        <v>4749411</v>
      </c>
      <c r="O20" s="166"/>
      <c r="P20" s="166"/>
      <c r="Q20">
        <f>16*12</f>
        <v>192</v>
      </c>
    </row>
    <row r="21" spans="1:17" ht="16.5" customHeight="1" x14ac:dyDescent="0.2">
      <c r="A21" s="166"/>
      <c r="B21" s="434"/>
      <c r="C21" s="182" t="str">
        <f>仕訳帳・設定!C72</f>
        <v>飼　料　費</v>
      </c>
      <c r="D21" s="182" t="s">
        <v>379</v>
      </c>
      <c r="E21" s="183">
        <f>仕訳帳・設定!I72</f>
        <v>0</v>
      </c>
      <c r="F21" s="432"/>
      <c r="G21" s="182" t="str">
        <f>仕訳帳・設定!C90</f>
        <v>雑　　　費</v>
      </c>
      <c r="H21" s="182" t="s">
        <v>380</v>
      </c>
      <c r="I21" s="183">
        <f>仕訳帳・設定!I90</f>
        <v>0</v>
      </c>
      <c r="J21" s="436" t="str">
        <f>仕訳帳・設定!C108</f>
        <v>青色申告特別控除額</v>
      </c>
      <c r="K21" s="436"/>
      <c r="L21" s="436"/>
      <c r="M21" s="198" t="s">
        <v>381</v>
      </c>
      <c r="N21" s="197">
        <f>仕訳帳・設定!I108</f>
        <v>650000</v>
      </c>
      <c r="O21" s="166"/>
      <c r="P21" s="199"/>
    </row>
    <row r="22" spans="1:17" ht="16.5" customHeight="1" x14ac:dyDescent="0.2">
      <c r="A22" s="166"/>
      <c r="B22" s="434"/>
      <c r="C22" s="182" t="str">
        <f>仕訳帳・設定!C73</f>
        <v>農　具　費</v>
      </c>
      <c r="D22" s="182" t="s">
        <v>382</v>
      </c>
      <c r="E22" s="183">
        <f>仕訳帳・設定!I73</f>
        <v>0</v>
      </c>
      <c r="F22" s="432"/>
      <c r="G22" s="182" t="str">
        <f>仕訳帳・設定!C91</f>
        <v>－　小　計　－</v>
      </c>
      <c r="H22" s="182" t="s">
        <v>383</v>
      </c>
      <c r="I22" s="183">
        <f>仕訳帳・設定!I91</f>
        <v>4218384</v>
      </c>
      <c r="J22" s="437" t="str">
        <f>仕訳帳・設定!C109</f>
        <v>所得金額</v>
      </c>
      <c r="K22" s="437"/>
      <c r="L22" s="437"/>
      <c r="M22" s="427" t="s">
        <v>384</v>
      </c>
      <c r="N22" s="421">
        <f>仕訳帳・設定!I109</f>
        <v>4099411</v>
      </c>
      <c r="O22" s="166"/>
      <c r="P22" s="166"/>
    </row>
    <row r="23" spans="1:17" ht="16.5" customHeight="1" x14ac:dyDescent="0.2">
      <c r="A23" s="166"/>
      <c r="B23" s="434"/>
      <c r="C23" s="182" t="str">
        <f>仕訳帳・設定!C74</f>
        <v>農薬衛生費</v>
      </c>
      <c r="D23" s="182" t="s">
        <v>385</v>
      </c>
      <c r="E23" s="183">
        <f>仕訳帳・設定!I74</f>
        <v>0</v>
      </c>
      <c r="F23" s="432"/>
      <c r="G23" s="200" t="str">
        <f>仕訳帳・設定!C92</f>
        <v>期首農産物外</v>
      </c>
      <c r="H23" s="182" t="s">
        <v>386</v>
      </c>
      <c r="I23" s="183">
        <f>仕訳帳・設定!I92</f>
        <v>0</v>
      </c>
      <c r="J23" s="437"/>
      <c r="K23" s="437"/>
      <c r="L23" s="437"/>
      <c r="M23" s="427"/>
      <c r="N23" s="421"/>
      <c r="O23" s="166"/>
      <c r="P23" s="166"/>
    </row>
    <row r="24" spans="1:17" ht="16.5" customHeight="1" x14ac:dyDescent="0.2">
      <c r="A24" s="166"/>
      <c r="B24" s="434"/>
      <c r="C24" s="185" t="str">
        <f>仕訳帳・設定!C75</f>
        <v>諸材料費</v>
      </c>
      <c r="D24" s="185" t="s">
        <v>387</v>
      </c>
      <c r="E24" s="196">
        <f>仕訳帳・設定!I75</f>
        <v>0</v>
      </c>
      <c r="F24" s="432"/>
      <c r="G24" s="200" t="str">
        <f>仕訳帳・設定!C93</f>
        <v>期末農産物外</v>
      </c>
      <c r="H24" s="182" t="s">
        <v>388</v>
      </c>
      <c r="I24" s="183">
        <f>仕訳帳・設定!I93</f>
        <v>0</v>
      </c>
      <c r="J24" s="422" t="str">
        <f>仕訳帳・設定!C110</f>
        <v>肉用牛特例適用金額</v>
      </c>
      <c r="K24" s="422"/>
      <c r="L24" s="422"/>
      <c r="M24" s="422"/>
      <c r="N24" s="201">
        <f>仕訳帳・設定!I110</f>
        <v>0</v>
      </c>
      <c r="O24" s="166"/>
      <c r="P24" s="166"/>
    </row>
    <row r="25" spans="1:17" ht="16.5" customHeight="1" x14ac:dyDescent="0.2">
      <c r="A25" s="166"/>
      <c r="B25" s="434"/>
      <c r="C25" s="185" t="str">
        <f>仕訳帳・設定!C76</f>
        <v>修　繕　費</v>
      </c>
      <c r="D25" s="185" t="s">
        <v>389</v>
      </c>
      <c r="E25" s="196">
        <f>仕訳帳・設定!I76</f>
        <v>165000</v>
      </c>
      <c r="F25" s="202"/>
      <c r="G25" s="203" t="str">
        <f>仕訳帳・設定!C94</f>
        <v>経費から引く育成費用</v>
      </c>
      <c r="H25" s="185" t="s">
        <v>390</v>
      </c>
      <c r="I25" s="196">
        <f>仕訳帳・設定!I94</f>
        <v>0</v>
      </c>
      <c r="J25" s="204"/>
      <c r="K25" s="205"/>
      <c r="L25" s="206"/>
      <c r="M25" s="205"/>
      <c r="N25" s="207"/>
      <c r="O25" s="166"/>
      <c r="P25" s="166"/>
    </row>
    <row r="26" spans="1:17" ht="16.5" customHeight="1" x14ac:dyDescent="0.2">
      <c r="A26" s="166"/>
      <c r="B26" s="434"/>
      <c r="C26" s="191" t="str">
        <f>仕訳帳・設定!C77</f>
        <v>動力光熱費</v>
      </c>
      <c r="D26" s="191" t="s">
        <v>391</v>
      </c>
      <c r="E26" s="192">
        <f>仕訳帳・設定!I77</f>
        <v>100000</v>
      </c>
      <c r="F26" s="208"/>
      <c r="G26" s="209" t="str">
        <f>仕訳帳・設定!C95</f>
        <v>－　経費計　－</v>
      </c>
      <c r="H26" s="198" t="s">
        <v>392</v>
      </c>
      <c r="I26" s="197">
        <f>仕訳帳・設定!I95</f>
        <v>4218384</v>
      </c>
      <c r="J26" s="210"/>
      <c r="K26" s="211"/>
      <c r="L26" s="212" t="s">
        <v>393</v>
      </c>
      <c r="M26" s="213"/>
      <c r="N26" s="214"/>
      <c r="O26" s="166"/>
      <c r="P26" s="166"/>
    </row>
    <row r="27" spans="1:17" ht="14.25" customHeight="1" x14ac:dyDescent="0.2"/>
  </sheetData>
  <mergeCells count="32">
    <mergeCell ref="E3:G3"/>
    <mergeCell ref="I3:J3"/>
    <mergeCell ref="K3:K5"/>
    <mergeCell ref="M3:N3"/>
    <mergeCell ref="E4:G4"/>
    <mergeCell ref="I4:J4"/>
    <mergeCell ref="M4:N4"/>
    <mergeCell ref="E5:G5"/>
    <mergeCell ref="I5:J5"/>
    <mergeCell ref="M5:N5"/>
    <mergeCell ref="C15:C16"/>
    <mergeCell ref="D15:D16"/>
    <mergeCell ref="E15:E16"/>
    <mergeCell ref="K15:K19"/>
    <mergeCell ref="B7:I7"/>
    <mergeCell ref="B8:D8"/>
    <mergeCell ref="F8:H8"/>
    <mergeCell ref="J8:M8"/>
    <mergeCell ref="B9:B16"/>
    <mergeCell ref="F9:F24"/>
    <mergeCell ref="J9:L10"/>
    <mergeCell ref="M9:M10"/>
    <mergeCell ref="B17:B26"/>
    <mergeCell ref="J20:L20"/>
    <mergeCell ref="J21:L21"/>
    <mergeCell ref="J22:L23"/>
    <mergeCell ref="N22:N23"/>
    <mergeCell ref="J24:M24"/>
    <mergeCell ref="N9:N10"/>
    <mergeCell ref="J11:J19"/>
    <mergeCell ref="K11:K14"/>
    <mergeCell ref="M22:M23"/>
  </mergeCells>
  <phoneticPr fontId="42"/>
  <printOptions horizontalCentered="1" headings="1" gridLines="1"/>
  <pageMargins left="0.23611111111111099" right="0.23611111111111099" top="0.23611111111111099" bottom="0.23611111111111099"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0"/>
  <sheetViews>
    <sheetView topLeftCell="A9" zoomScaleNormal="100" workbookViewId="0">
      <selection activeCell="D29" sqref="D29"/>
    </sheetView>
  </sheetViews>
  <sheetFormatPr defaultColWidth="12.296875" defaultRowHeight="12" x14ac:dyDescent="0.2"/>
  <cols>
    <col min="1" max="1" width="4.69921875" customWidth="1"/>
    <col min="2" max="7" width="16.8984375" customWidth="1"/>
    <col min="8" max="8" width="4.09765625" customWidth="1"/>
  </cols>
  <sheetData>
    <row r="1" spans="1:9" ht="7.5" customHeight="1" x14ac:dyDescent="0.2"/>
    <row r="2" spans="1:9" ht="15" customHeight="1" x14ac:dyDescent="0.2">
      <c r="B2" s="448" t="s">
        <v>394</v>
      </c>
      <c r="C2" s="448"/>
      <c r="D2" s="448"/>
      <c r="E2" s="448"/>
      <c r="F2" s="448"/>
      <c r="G2" s="448"/>
      <c r="I2" s="166" t="s">
        <v>324</v>
      </c>
    </row>
    <row r="3" spans="1:9" ht="8.25" customHeight="1" x14ac:dyDescent="0.2"/>
    <row r="4" spans="1:9" ht="14.25" customHeight="1" x14ac:dyDescent="0.2">
      <c r="B4" s="449" t="s">
        <v>395</v>
      </c>
      <c r="C4" s="449"/>
      <c r="D4" s="449"/>
      <c r="E4" s="450" t="s">
        <v>396</v>
      </c>
      <c r="F4" s="450"/>
      <c r="G4" s="450"/>
      <c r="I4" s="217"/>
    </row>
    <row r="5" spans="1:9" ht="14.25" customHeight="1" x14ac:dyDescent="0.2">
      <c r="B5" s="182" t="s">
        <v>338</v>
      </c>
      <c r="C5" s="182" t="s">
        <v>397</v>
      </c>
      <c r="D5" s="215" t="s">
        <v>398</v>
      </c>
      <c r="E5" s="216" t="s">
        <v>338</v>
      </c>
      <c r="F5" s="182" t="s">
        <v>397</v>
      </c>
      <c r="G5" s="182" t="s">
        <v>398</v>
      </c>
    </row>
    <row r="6" spans="1:9" ht="14.25" customHeight="1" x14ac:dyDescent="0.2">
      <c r="A6" s="218">
        <v>1</v>
      </c>
      <c r="B6" s="200" t="str">
        <f>仕訳帳・設定!C5</f>
        <v>現　　　金</v>
      </c>
      <c r="C6" s="219">
        <f>仕訳帳・設定!E5</f>
        <v>98000</v>
      </c>
      <c r="D6" s="219">
        <f>仕訳帳・設定!I5</f>
        <v>134000</v>
      </c>
      <c r="E6" s="216" t="str">
        <f>仕訳帳・設定!C41</f>
        <v>買　掛　金</v>
      </c>
      <c r="F6" s="219">
        <f>仕訳帳・設定!F41+仕訳帳・設定!F42+仕訳帳・設定!F43++仕訳帳・設定!F44</f>
        <v>0</v>
      </c>
      <c r="G6" s="219">
        <f>仕訳帳・設定!J41+仕訳帳・設定!J42+仕訳帳・設定!J43+仕訳帳・設定!J44</f>
        <v>135000</v>
      </c>
    </row>
    <row r="7" spans="1:9" ht="14.25" customHeight="1" x14ac:dyDescent="0.2">
      <c r="A7" s="218">
        <v>2</v>
      </c>
      <c r="B7" s="200" t="str">
        <f>仕訳帳・設定!C6</f>
        <v>普通預金</v>
      </c>
      <c r="C7" s="219">
        <f>仕訳帳・設定!E6+仕訳帳・設定!E7+仕訳帳・設定!E8</f>
        <v>4682000</v>
      </c>
      <c r="D7" s="219">
        <f>仕訳帳・設定!I6+仕訳帳・設定!I7+仕訳帳・設定!I8</f>
        <v>4703451</v>
      </c>
      <c r="E7" s="216" t="str">
        <f>仕訳帳・設定!C45</f>
        <v>借　入　金</v>
      </c>
      <c r="F7" s="219">
        <f>仕訳帳・設定!F45+仕訳帳・設定!F46+仕訳帳・設定!F47++仕訳帳・設定!F48</f>
        <v>6500000</v>
      </c>
      <c r="G7" s="219">
        <f>仕訳帳・設定!J45+仕訳帳・設定!J46+仕訳帳・設定!J47+仕訳帳・設定!J48</f>
        <v>6004800</v>
      </c>
    </row>
    <row r="8" spans="1:9" ht="14.25" customHeight="1" x14ac:dyDescent="0.2">
      <c r="A8" s="218">
        <v>3</v>
      </c>
      <c r="B8" s="200" t="str">
        <f>仕訳帳・設定!C9</f>
        <v>定期預金</v>
      </c>
      <c r="C8" s="219">
        <f>仕訳帳・設定!E9</f>
        <v>0</v>
      </c>
      <c r="D8" s="219">
        <f>仕訳帳・設定!I9</f>
        <v>0</v>
      </c>
      <c r="E8" s="216" t="str">
        <f>仕訳帳・設定!C49</f>
        <v>未　払　金</v>
      </c>
      <c r="F8" s="219">
        <f>仕訳帳・設定!F49</f>
        <v>0</v>
      </c>
      <c r="G8" s="219">
        <f>仕訳帳・設定!J49</f>
        <v>2770000</v>
      </c>
    </row>
    <row r="9" spans="1:9" ht="14.25" customHeight="1" x14ac:dyDescent="0.2">
      <c r="A9" s="218">
        <v>4</v>
      </c>
      <c r="B9" s="200" t="str">
        <f>仕訳帳・設定!C10</f>
        <v>その他の預金</v>
      </c>
      <c r="C9" s="219">
        <f>仕訳帳・設定!E10</f>
        <v>0</v>
      </c>
      <c r="D9" s="219">
        <f>仕訳帳・設定!I10</f>
        <v>0</v>
      </c>
      <c r="E9" s="216" t="str">
        <f>仕訳帳・設定!C50</f>
        <v>前　受　金</v>
      </c>
      <c r="F9" s="219">
        <f>仕訳帳・設定!F50</f>
        <v>0</v>
      </c>
      <c r="G9" s="219">
        <f>仕訳帳・設定!J50</f>
        <v>0</v>
      </c>
    </row>
    <row r="10" spans="1:9" ht="14.25" customHeight="1" x14ac:dyDescent="0.2">
      <c r="A10" s="218">
        <v>5</v>
      </c>
      <c r="B10" s="200" t="str">
        <f>仕訳帳・設定!C11</f>
        <v>売　掛　金</v>
      </c>
      <c r="C10" s="219">
        <f>仕訳帳・設定!E11+仕訳帳・設定!E12+仕訳帳・設定!E13</f>
        <v>0</v>
      </c>
      <c r="D10" s="219">
        <f>仕訳帳・設定!I11+仕訳帳・設定!I12+仕訳帳・設定!I13</f>
        <v>0</v>
      </c>
      <c r="E10" s="216" t="str">
        <f>仕訳帳・設定!C51</f>
        <v>預　り　金</v>
      </c>
      <c r="F10" s="219">
        <f>仕訳帳・設定!F51</f>
        <v>0</v>
      </c>
      <c r="G10" s="219">
        <f>仕訳帳・設定!J51</f>
        <v>28000</v>
      </c>
    </row>
    <row r="11" spans="1:9" ht="14.25" customHeight="1" x14ac:dyDescent="0.2">
      <c r="A11" s="218">
        <v>6</v>
      </c>
      <c r="B11" s="200" t="str">
        <f>仕訳帳・設定!C14</f>
        <v>未　収　金</v>
      </c>
      <c r="C11" s="219">
        <f>仕訳帳・設定!E14</f>
        <v>0</v>
      </c>
      <c r="D11" s="219">
        <f>仕訳帳・設定!I14</f>
        <v>0</v>
      </c>
      <c r="E11" s="220" t="str">
        <f>仕訳帳・設定!C52</f>
        <v>空欄</v>
      </c>
      <c r="F11" s="219">
        <f>仕訳帳・設定!F52</f>
        <v>0</v>
      </c>
      <c r="G11" s="219">
        <f>仕訳帳・設定!J52</f>
        <v>0</v>
      </c>
    </row>
    <row r="12" spans="1:9" ht="14.25" customHeight="1" x14ac:dyDescent="0.2">
      <c r="A12" s="218">
        <v>7</v>
      </c>
      <c r="B12" s="200" t="str">
        <f>仕訳帳・設定!C15</f>
        <v>有価証券</v>
      </c>
      <c r="C12" s="219">
        <f>仕訳帳・設定!E15</f>
        <v>0</v>
      </c>
      <c r="D12" s="219">
        <f>仕訳帳・設定!I15</f>
        <v>0</v>
      </c>
      <c r="E12" s="221"/>
      <c r="F12" s="219"/>
      <c r="G12" s="219"/>
    </row>
    <row r="13" spans="1:9" ht="14.25" customHeight="1" x14ac:dyDescent="0.2">
      <c r="A13" s="218">
        <v>8</v>
      </c>
      <c r="B13" s="200" t="str">
        <f>仕訳帳・設定!C16</f>
        <v>農産物等</v>
      </c>
      <c r="C13" s="219">
        <f>仕訳帳・設定!E16</f>
        <v>0</v>
      </c>
      <c r="D13" s="219">
        <f>仕訳帳・設定!I16</f>
        <v>0</v>
      </c>
      <c r="E13" s="221"/>
      <c r="F13" s="219"/>
      <c r="G13" s="219"/>
    </row>
    <row r="14" spans="1:9" ht="14.25" customHeight="1" x14ac:dyDescent="0.2">
      <c r="A14" s="218">
        <v>9</v>
      </c>
      <c r="B14" s="200" t="str">
        <f>仕訳帳・設定!C17</f>
        <v>未収穫農産物等</v>
      </c>
      <c r="C14" s="219">
        <f>仕訳帳・設定!E17</f>
        <v>0</v>
      </c>
      <c r="D14" s="219">
        <f>仕訳帳・設定!I17</f>
        <v>0</v>
      </c>
      <c r="E14" s="221"/>
      <c r="F14" s="219"/>
      <c r="G14" s="219"/>
    </row>
    <row r="15" spans="1:9" ht="14.25" customHeight="1" x14ac:dyDescent="0.2">
      <c r="A15" s="218">
        <v>10</v>
      </c>
      <c r="B15" s="200" t="str">
        <f>仕訳帳・設定!C18</f>
        <v>育成中の生物</v>
      </c>
      <c r="C15" s="219">
        <f>仕訳帳・設定!E18</f>
        <v>0</v>
      </c>
      <c r="D15" s="219">
        <f>仕訳帳・設定!I18</f>
        <v>0</v>
      </c>
      <c r="E15" s="221"/>
      <c r="F15" s="219"/>
      <c r="G15" s="219"/>
    </row>
    <row r="16" spans="1:9" ht="14.25" customHeight="1" x14ac:dyDescent="0.2">
      <c r="A16" s="218">
        <v>11</v>
      </c>
      <c r="B16" s="200" t="str">
        <f>仕訳帳・設定!C19</f>
        <v>肥料その他貯蔵品</v>
      </c>
      <c r="C16" s="219">
        <f>仕訳帳・設定!E19</f>
        <v>0</v>
      </c>
      <c r="D16" s="219">
        <f>仕訳帳・設定!I19</f>
        <v>0</v>
      </c>
      <c r="E16" s="221"/>
      <c r="F16" s="219"/>
      <c r="G16" s="219"/>
    </row>
    <row r="17" spans="1:7" ht="14.25" customHeight="1" x14ac:dyDescent="0.2">
      <c r="A17" s="218">
        <v>12</v>
      </c>
      <c r="B17" s="200" t="str">
        <f>仕訳帳・設定!C20</f>
        <v>前　払　金</v>
      </c>
      <c r="C17" s="219">
        <f>仕訳帳・設定!E20</f>
        <v>0</v>
      </c>
      <c r="D17" s="219">
        <f>仕訳帳・設定!I20</f>
        <v>0</v>
      </c>
      <c r="E17" s="216"/>
      <c r="F17" s="219"/>
      <c r="G17" s="219"/>
    </row>
    <row r="18" spans="1:7" ht="14.25" customHeight="1" x14ac:dyDescent="0.2">
      <c r="A18" s="218">
        <v>13</v>
      </c>
      <c r="B18" s="200" t="str">
        <f>仕訳帳・設定!C21</f>
        <v>貸　付　金</v>
      </c>
      <c r="C18" s="219">
        <f>仕訳帳・設定!E21</f>
        <v>0</v>
      </c>
      <c r="D18" s="219">
        <f>仕訳帳・設定!I21</f>
        <v>0</v>
      </c>
      <c r="E18" s="222"/>
      <c r="F18" s="219"/>
      <c r="G18" s="219"/>
    </row>
    <row r="19" spans="1:7" ht="14.25" customHeight="1" x14ac:dyDescent="0.2">
      <c r="A19" s="218">
        <v>14</v>
      </c>
      <c r="B19" s="200" t="str">
        <f>仕訳帳・設定!C22</f>
        <v>建物・構築物</v>
      </c>
      <c r="C19" s="219">
        <f>仕訳帳・設定!E22</f>
        <v>592920</v>
      </c>
      <c r="D19" s="219">
        <f>仕訳帳・設定!I22</f>
        <v>2149050</v>
      </c>
      <c r="E19" s="223" t="str">
        <f>仕訳帳・設定!C53</f>
        <v>貸倒引当金</v>
      </c>
      <c r="F19" s="219">
        <f>仕訳帳・設定!F53</f>
        <v>0</v>
      </c>
      <c r="G19" s="219">
        <f>仕訳帳・設定!J53</f>
        <v>0</v>
      </c>
    </row>
    <row r="20" spans="1:7" ht="14.25" customHeight="1" x14ac:dyDescent="0.2">
      <c r="A20" s="218">
        <v>15</v>
      </c>
      <c r="B20" s="200" t="str">
        <f>仕訳帳・設定!C23</f>
        <v>農機具等</v>
      </c>
      <c r="C20" s="219">
        <f>仕訳帳・設定!E23</f>
        <v>2082600</v>
      </c>
      <c r="D20" s="219">
        <f>仕訳帳・設定!I23</f>
        <v>2888886</v>
      </c>
      <c r="E20" s="224" t="str">
        <f>仕訳帳・設定!C54</f>
        <v>農業経営基盤強化準備金</v>
      </c>
      <c r="F20" s="219">
        <f>仕訳帳・設定!F54</f>
        <v>0</v>
      </c>
      <c r="G20" s="219">
        <f>仕訳帳・設定!J54</f>
        <v>0</v>
      </c>
    </row>
    <row r="21" spans="1:7" ht="14.25" customHeight="1" x14ac:dyDescent="0.2">
      <c r="A21" s="218">
        <v>16</v>
      </c>
      <c r="B21" s="200" t="str">
        <f>仕訳帳・設定!C24</f>
        <v>果樹・牛馬等</v>
      </c>
      <c r="C21" s="219">
        <f>仕訳帳・設定!E24</f>
        <v>0</v>
      </c>
      <c r="D21" s="219">
        <f>仕訳帳・設定!I24</f>
        <v>0</v>
      </c>
      <c r="E21" s="222"/>
      <c r="F21" s="219"/>
      <c r="G21" s="219"/>
    </row>
    <row r="22" spans="1:7" ht="14.25" customHeight="1" x14ac:dyDescent="0.2">
      <c r="A22" s="218">
        <v>17</v>
      </c>
      <c r="B22" s="200" t="str">
        <f>仕訳帳・設定!C25</f>
        <v>土　　　地</v>
      </c>
      <c r="C22" s="219">
        <f>仕訳帳・設定!E25</f>
        <v>5200000</v>
      </c>
      <c r="D22" s="219">
        <f>仕訳帳・設定!I25</f>
        <v>5200000</v>
      </c>
      <c r="E22" s="222"/>
      <c r="F22" s="219"/>
      <c r="G22" s="219"/>
    </row>
    <row r="23" spans="1:7" ht="14.25" customHeight="1" x14ac:dyDescent="0.2">
      <c r="A23" s="218">
        <v>18</v>
      </c>
      <c r="B23" s="200" t="str">
        <f>仕訳帳・設定!C26</f>
        <v>土地改良事業負担金</v>
      </c>
      <c r="C23" s="219">
        <f>仕訳帳・設定!E26</f>
        <v>0</v>
      </c>
      <c r="D23" s="219">
        <f>仕訳帳・設定!I26</f>
        <v>0</v>
      </c>
      <c r="E23" s="222"/>
      <c r="F23" s="219"/>
      <c r="G23" s="219"/>
    </row>
    <row r="24" spans="1:7" ht="14.25" customHeight="1" x14ac:dyDescent="0.2">
      <c r="A24" s="218">
        <v>19</v>
      </c>
      <c r="B24" s="200" t="str">
        <f>仕訳帳・設定!C27</f>
        <v>経営安定積立金</v>
      </c>
      <c r="C24" s="219">
        <f>仕訳帳・設定!E27</f>
        <v>0</v>
      </c>
      <c r="D24" s="219">
        <f>仕訳帳・設定!I27</f>
        <v>0</v>
      </c>
      <c r="E24" s="222"/>
      <c r="F24" s="219"/>
      <c r="G24" s="219"/>
    </row>
    <row r="25" spans="1:7" ht="14.25" customHeight="1" x14ac:dyDescent="0.2">
      <c r="A25" s="218">
        <v>20</v>
      </c>
      <c r="B25" s="200" t="str">
        <f>仕訳帳・設定!C28</f>
        <v>出　資　金</v>
      </c>
      <c r="C25" s="219">
        <f>仕訳帳・設定!E28</f>
        <v>0</v>
      </c>
      <c r="D25" s="219">
        <f>仕訳帳・設定!I28</f>
        <v>0</v>
      </c>
      <c r="E25" s="222"/>
      <c r="F25" s="219"/>
      <c r="G25" s="219"/>
    </row>
    <row r="26" spans="1:7" ht="14.25" customHeight="1" x14ac:dyDescent="0.2">
      <c r="A26" s="218">
        <v>21</v>
      </c>
      <c r="B26" s="225" t="str">
        <f>仕訳帳・設定!C29</f>
        <v>空欄</v>
      </c>
      <c r="C26" s="219">
        <f>仕訳帳・設定!E29</f>
        <v>0</v>
      </c>
      <c r="D26" s="219">
        <f>仕訳帳・設定!I29</f>
        <v>0</v>
      </c>
      <c r="E26" s="216"/>
      <c r="F26" s="219"/>
      <c r="G26" s="219"/>
    </row>
    <row r="27" spans="1:7" ht="14.25" customHeight="1" x14ac:dyDescent="0.2">
      <c r="A27" s="218">
        <v>22</v>
      </c>
      <c r="B27" s="225" t="str">
        <f>仕訳帳・設定!C30</f>
        <v>空欄</v>
      </c>
      <c r="C27" s="219">
        <f>仕訳帳・設定!E30</f>
        <v>0</v>
      </c>
      <c r="D27" s="219">
        <f>仕訳帳・設定!I30</f>
        <v>0</v>
      </c>
      <c r="E27" s="216" t="str">
        <f>仕訳帳・設定!C55</f>
        <v>事業主借</v>
      </c>
      <c r="F27" s="219"/>
      <c r="G27" s="219">
        <f>仕訳帳・設定!J55</f>
        <v>1582656</v>
      </c>
    </row>
    <row r="28" spans="1:7" ht="14.25" customHeight="1" x14ac:dyDescent="0.2">
      <c r="A28" s="218">
        <v>23</v>
      </c>
      <c r="B28" s="225" t="str">
        <f>仕訳帳・設定!C31</f>
        <v>空欄</v>
      </c>
      <c r="C28" s="219">
        <f>仕訳帳・設定!E31</f>
        <v>0</v>
      </c>
      <c r="D28" s="219">
        <f>仕訳帳・設定!I31</f>
        <v>0</v>
      </c>
      <c r="E28" s="216" t="str">
        <f>仕訳帳・設定!C56</f>
        <v>元入金</v>
      </c>
      <c r="F28" s="226">
        <f>仕訳帳・設定!F56</f>
        <v>6155520</v>
      </c>
      <c r="G28" s="219">
        <f>仕訳帳・設定!J56</f>
        <v>6155520</v>
      </c>
    </row>
    <row r="29" spans="1:7" ht="14.25" customHeight="1" x14ac:dyDescent="0.2">
      <c r="A29" s="218">
        <v>24</v>
      </c>
      <c r="B29" s="200" t="str">
        <f>仕訳帳・設定!C32</f>
        <v>事業主貸</v>
      </c>
      <c r="C29" s="219"/>
      <c r="D29" s="219">
        <f>仕訳帳・設定!I32+仕訳帳・設定!I33+仕訳帳・設定!I34+仕訳帳・設定!I35+仕訳帳・設定!I36+仕訳帳・設定!I37+仕訳帳・設定!I38+仕訳帳・設定!I39+仕訳帳・設定!I40</f>
        <v>6350000</v>
      </c>
      <c r="E29" s="227" t="str">
        <f>仕訳帳・設定!C106</f>
        <v>青色申告控除前の所得金額</v>
      </c>
      <c r="F29" s="219"/>
      <c r="G29" s="219">
        <f>仕訳帳・設定!I106</f>
        <v>4749411</v>
      </c>
    </row>
    <row r="30" spans="1:7" ht="14.25" customHeight="1" x14ac:dyDescent="0.2">
      <c r="B30" s="182" t="s">
        <v>399</v>
      </c>
      <c r="C30" s="219">
        <f>SUM(C6:C29)</f>
        <v>12655520</v>
      </c>
      <c r="D30" s="219">
        <f>SUM(D6:D29)</f>
        <v>21425387</v>
      </c>
      <c r="E30" s="216" t="s">
        <v>399</v>
      </c>
      <c r="F30" s="219">
        <f>SUM(F6:F29)</f>
        <v>12655520</v>
      </c>
      <c r="G30" s="219">
        <f>SUM(G6:G29)</f>
        <v>21425387</v>
      </c>
    </row>
  </sheetData>
  <mergeCells count="3">
    <mergeCell ref="B2:G2"/>
    <mergeCell ref="B4:D4"/>
    <mergeCell ref="E4:G4"/>
  </mergeCells>
  <phoneticPr fontId="42"/>
  <printOptions horizontalCentered="1" headings="1" gridLines="1"/>
  <pageMargins left="0.23611111111111099" right="0.23611111111111099" top="0.23611111111111099" bottom="0.23611111111111099"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6F9D4"/>
  </sheetPr>
  <dimension ref="A1:K33"/>
  <sheetViews>
    <sheetView topLeftCell="B1" zoomScaleNormal="100" workbookViewId="0">
      <selection activeCell="F39" sqref="F39"/>
    </sheetView>
  </sheetViews>
  <sheetFormatPr defaultColWidth="12.296875" defaultRowHeight="12" x14ac:dyDescent="0.2"/>
  <cols>
    <col min="1" max="1" width="3.19921875" customWidth="1"/>
    <col min="2" max="2" width="28.19921875" customWidth="1"/>
    <col min="3" max="3" width="11.3984375" customWidth="1"/>
    <col min="6" max="6" width="9.19921875" customWidth="1"/>
    <col min="7" max="7" width="8.8984375" customWidth="1"/>
    <col min="8" max="9" width="11.8984375" customWidth="1"/>
    <col min="10" max="10" width="3.8984375" customWidth="1"/>
    <col min="1024" max="1024" width="12.796875" customWidth="1"/>
  </cols>
  <sheetData>
    <row r="1" spans="1:11" x14ac:dyDescent="0.2">
      <c r="F1" s="29"/>
    </row>
    <row r="2" spans="1:11" ht="25.5" customHeight="1" x14ac:dyDescent="0.3">
      <c r="B2" t="s">
        <v>400</v>
      </c>
      <c r="F2" s="451" t="s">
        <v>401</v>
      </c>
      <c r="G2" s="451"/>
      <c r="H2" s="451"/>
      <c r="I2" s="451"/>
      <c r="J2" s="451"/>
    </row>
    <row r="3" spans="1:11" x14ac:dyDescent="0.2">
      <c r="H3" s="228" t="s">
        <v>402</v>
      </c>
      <c r="I3" s="228" t="s">
        <v>402</v>
      </c>
    </row>
    <row r="4" spans="1:11" ht="18.75" customHeight="1" x14ac:dyDescent="0.2">
      <c r="B4" s="229" t="s">
        <v>403</v>
      </c>
      <c r="C4" s="230" t="s">
        <v>404</v>
      </c>
      <c r="D4" s="230" t="s">
        <v>405</v>
      </c>
      <c r="E4" s="231" t="s">
        <v>406</v>
      </c>
      <c r="F4" s="232" t="s">
        <v>407</v>
      </c>
      <c r="G4" s="233" t="s">
        <v>408</v>
      </c>
      <c r="H4" s="452" t="s">
        <v>409</v>
      </c>
      <c r="I4" s="452" t="s">
        <v>410</v>
      </c>
      <c r="J4" s="453" t="s">
        <v>411</v>
      </c>
      <c r="K4" s="234"/>
    </row>
    <row r="5" spans="1:11" ht="19" x14ac:dyDescent="0.2">
      <c r="B5" s="235" t="s">
        <v>412</v>
      </c>
      <c r="C5" s="236" t="s">
        <v>413</v>
      </c>
      <c r="D5" s="237" t="s">
        <v>414</v>
      </c>
      <c r="E5" s="238" t="s">
        <v>415</v>
      </c>
      <c r="F5" s="239" t="s">
        <v>416</v>
      </c>
      <c r="G5" s="240" t="s">
        <v>417</v>
      </c>
      <c r="H5" s="452"/>
      <c r="I5" s="452"/>
      <c r="J5" s="453"/>
    </row>
    <row r="6" spans="1:11" ht="13.5" customHeight="1" x14ac:dyDescent="0.2">
      <c r="A6" s="241">
        <v>1</v>
      </c>
      <c r="B6" s="242"/>
      <c r="C6" s="243"/>
      <c r="D6" s="244">
        <v>810000</v>
      </c>
      <c r="E6" s="244">
        <v>592920</v>
      </c>
      <c r="F6" s="245">
        <v>12</v>
      </c>
      <c r="G6" s="246" t="s">
        <v>418</v>
      </c>
      <c r="H6" s="247"/>
      <c r="I6" s="247"/>
      <c r="J6" s="248"/>
    </row>
    <row r="7" spans="1:11" ht="13.5" customHeight="1" x14ac:dyDescent="0.25">
      <c r="B7" s="249" t="s">
        <v>146</v>
      </c>
      <c r="C7" s="250">
        <v>15</v>
      </c>
      <c r="D7" s="251"/>
      <c r="E7" s="251">
        <f>D6</f>
        <v>810000</v>
      </c>
      <c r="F7" s="252">
        <v>100</v>
      </c>
      <c r="G7" s="253">
        <v>6.7000000000000004E-2</v>
      </c>
      <c r="H7" s="254">
        <f>(IF(E7*G7*(F6/12)&gt;=E6,IF(E6&lt;&gt;0,E6-1,ROUNDUP(E7*G7*(F6/12),0)),ROUNDUP(E7*G7*(F6/12),0)))*F7/100</f>
        <v>54270</v>
      </c>
      <c r="I7" s="254">
        <f>IF(E6&lt;&gt;0,E6-H7,D6-H7)</f>
        <v>538650</v>
      </c>
      <c r="J7" s="255"/>
    </row>
    <row r="8" spans="1:11" ht="13.5" customHeight="1" x14ac:dyDescent="0.2">
      <c r="A8" s="241">
        <v>2</v>
      </c>
      <c r="B8" s="256"/>
      <c r="C8" s="257"/>
      <c r="D8" s="258">
        <v>3100000</v>
      </c>
      <c r="E8" s="258">
        <v>1770100</v>
      </c>
      <c r="F8" s="259">
        <v>12</v>
      </c>
      <c r="G8" s="260" t="s">
        <v>418</v>
      </c>
      <c r="H8" s="261"/>
      <c r="I8" s="261"/>
      <c r="J8" s="262"/>
    </row>
    <row r="9" spans="1:11" ht="13.5" customHeight="1" x14ac:dyDescent="0.25">
      <c r="B9" s="263" t="s">
        <v>150</v>
      </c>
      <c r="C9" s="264">
        <v>7</v>
      </c>
      <c r="D9" s="265"/>
      <c r="E9" s="265">
        <f>D8</f>
        <v>3100000</v>
      </c>
      <c r="F9" s="266">
        <v>100</v>
      </c>
      <c r="G9" s="267">
        <v>0.14299999999999999</v>
      </c>
      <c r="H9" s="268">
        <f>(IF(E9*G9*(F8/12)&gt;=E8,IF(E8&lt;&gt;0,E8-1,ROUNDUP(E9*G9*(F8/12),0)),ROUNDUP(E9*G9*(F8/12),0)))*F9/100</f>
        <v>443300</v>
      </c>
      <c r="I9" s="268">
        <f>IF(E8&lt;&gt;0,E8-H9,D8-H9)</f>
        <v>1326800</v>
      </c>
      <c r="J9" s="269"/>
    </row>
    <row r="10" spans="1:11" ht="13.5" customHeight="1" x14ac:dyDescent="0.2">
      <c r="A10" s="241">
        <v>3</v>
      </c>
      <c r="B10" s="242"/>
      <c r="C10" s="243"/>
      <c r="D10" s="244">
        <v>1250000</v>
      </c>
      <c r="E10" s="244">
        <v>312500</v>
      </c>
      <c r="F10" s="245">
        <v>12</v>
      </c>
      <c r="G10" s="246" t="s">
        <v>418</v>
      </c>
      <c r="H10" s="247"/>
      <c r="I10" s="247"/>
      <c r="J10" s="248"/>
    </row>
    <row r="11" spans="1:11" ht="13.5" customHeight="1" x14ac:dyDescent="0.25">
      <c r="B11" s="249" t="s">
        <v>150</v>
      </c>
      <c r="C11" s="250">
        <v>4</v>
      </c>
      <c r="D11" s="251"/>
      <c r="E11" s="251">
        <f>D10</f>
        <v>1250000</v>
      </c>
      <c r="F11" s="252">
        <v>100</v>
      </c>
      <c r="G11" s="253">
        <v>0.25</v>
      </c>
      <c r="H11" s="254">
        <f>(IF(E11*G11*(F10/12)&gt;=E10,IF(E10&lt;&gt;0,E10-1,ROUNDUP(E11*G11*(F10/12),0)),ROUNDUP(E11*G11*(F10/12),0)))*F11/100</f>
        <v>312499</v>
      </c>
      <c r="I11" s="254">
        <f>IF(E10&lt;&gt;0,E10-H11,D10-H11)</f>
        <v>1</v>
      </c>
      <c r="J11" s="255"/>
    </row>
    <row r="12" spans="1:11" ht="13.5" customHeight="1" x14ac:dyDescent="0.2">
      <c r="A12" s="241">
        <v>4</v>
      </c>
      <c r="B12" s="256" t="s">
        <v>419</v>
      </c>
      <c r="C12" s="257"/>
      <c r="D12" s="258">
        <v>1650000</v>
      </c>
      <c r="E12" s="258"/>
      <c r="F12" s="259">
        <v>4</v>
      </c>
      <c r="G12" s="260" t="s">
        <v>418</v>
      </c>
      <c r="H12" s="261"/>
      <c r="I12" s="261"/>
      <c r="J12" s="262"/>
    </row>
    <row r="13" spans="1:11" ht="13.5" customHeight="1" x14ac:dyDescent="0.25">
      <c r="B13" s="263" t="s">
        <v>146</v>
      </c>
      <c r="C13" s="264">
        <v>14</v>
      </c>
      <c r="D13" s="265"/>
      <c r="E13" s="265">
        <f>D12</f>
        <v>1650000</v>
      </c>
      <c r="F13" s="266">
        <v>100</v>
      </c>
      <c r="G13" s="267">
        <v>7.1999999999999995E-2</v>
      </c>
      <c r="H13" s="268">
        <f>(IF(E13*G13*(F12/12)&gt;=E12,IF(E12&lt;&gt;0,E12-1,ROUNDUP(E13*G13*(F12/12),0)),ROUNDUP(E13*G13*(F12/12),0)))*F13/100</f>
        <v>39600</v>
      </c>
      <c r="I13" s="268">
        <f>IF(E12&lt;&gt;0,E12-H13,D12-H13)</f>
        <v>1610400</v>
      </c>
      <c r="J13" s="269"/>
    </row>
    <row r="14" spans="1:11" ht="13.5" customHeight="1" x14ac:dyDescent="0.2">
      <c r="A14" s="241">
        <v>5</v>
      </c>
      <c r="B14" s="242" t="s">
        <v>420</v>
      </c>
      <c r="C14" s="243"/>
      <c r="D14" s="244">
        <f>2970000-1350000</f>
        <v>1620000</v>
      </c>
      <c r="E14" s="244"/>
      <c r="F14" s="245">
        <v>3</v>
      </c>
      <c r="G14" s="246" t="s">
        <v>418</v>
      </c>
      <c r="H14" s="247"/>
      <c r="I14" s="247"/>
      <c r="J14" s="248"/>
    </row>
    <row r="15" spans="1:11" ht="13.5" customHeight="1" x14ac:dyDescent="0.25">
      <c r="B15" s="249" t="s">
        <v>150</v>
      </c>
      <c r="C15" s="250">
        <v>7</v>
      </c>
      <c r="D15" s="251"/>
      <c r="E15" s="251">
        <f>D14</f>
        <v>1620000</v>
      </c>
      <c r="F15" s="252">
        <v>100</v>
      </c>
      <c r="G15" s="253">
        <v>0.14299999999999999</v>
      </c>
      <c r="H15" s="254">
        <f>(IF(E15*G15*(F14/12)&gt;=E14,IF(E14&lt;&gt;0,E14-1,ROUNDUP(E15*G15*(F14/12),0)),ROUNDUP(E15*G15*(F14/12),0)))*F15/100</f>
        <v>57915</v>
      </c>
      <c r="I15" s="254">
        <f>IF(E14&lt;&gt;0,E14-H15,D14-H15)</f>
        <v>1562085</v>
      </c>
      <c r="J15" s="255"/>
    </row>
    <row r="16" spans="1:11" ht="13.5" customHeight="1" x14ac:dyDescent="0.2">
      <c r="A16" s="241">
        <v>6</v>
      </c>
      <c r="B16" s="256"/>
      <c r="C16" s="257"/>
      <c r="D16" s="258"/>
      <c r="E16" s="258"/>
      <c r="F16" s="259"/>
      <c r="G16" s="260" t="s">
        <v>418</v>
      </c>
      <c r="H16" s="261"/>
      <c r="I16" s="261"/>
      <c r="J16" s="262"/>
    </row>
    <row r="17" spans="1:10" ht="13.5" customHeight="1" x14ac:dyDescent="0.25">
      <c r="B17" s="263"/>
      <c r="C17" s="264"/>
      <c r="D17" s="265"/>
      <c r="E17" s="265">
        <f>D16</f>
        <v>0</v>
      </c>
      <c r="F17" s="266"/>
      <c r="G17" s="267"/>
      <c r="H17" s="268">
        <f>(IF(E17*G17*(F16/12)&gt;=E16,IF(E16&lt;&gt;0,E16-1,ROUNDUP(E17*G17*(F16/12),0)),ROUNDUP(E17*G17*(F16/12),0)))*F17/100</f>
        <v>0</v>
      </c>
      <c r="I17" s="268">
        <f>IF(E16&lt;&gt;0,E16-H17,D16-H17)</f>
        <v>0</v>
      </c>
      <c r="J17" s="269"/>
    </row>
    <row r="18" spans="1:10" ht="13.5" customHeight="1" x14ac:dyDescent="0.2">
      <c r="A18" s="241">
        <v>7</v>
      </c>
      <c r="B18" s="242"/>
      <c r="C18" s="243"/>
      <c r="D18" s="244"/>
      <c r="E18" s="244"/>
      <c r="F18" s="245"/>
      <c r="G18" s="246" t="s">
        <v>418</v>
      </c>
      <c r="H18" s="247"/>
      <c r="I18" s="247"/>
      <c r="J18" s="248"/>
    </row>
    <row r="19" spans="1:10" ht="13.5" customHeight="1" x14ac:dyDescent="0.25">
      <c r="B19" s="249"/>
      <c r="C19" s="250"/>
      <c r="D19" s="251"/>
      <c r="E19" s="251">
        <f>D18</f>
        <v>0</v>
      </c>
      <c r="F19" s="252"/>
      <c r="G19" s="253"/>
      <c r="H19" s="254">
        <f>(IF(E19*G19*(F18/12)&gt;=E18,IF(E18&lt;&gt;0,E18-1,ROUNDUP(E19*G19*(F18/12),0)),ROUNDUP(E19*G19*(F18/12),0)))*F19/100</f>
        <v>0</v>
      </c>
      <c r="I19" s="254">
        <f>IF(E18&lt;&gt;0,E18-H19,D18-H19)</f>
        <v>0</v>
      </c>
      <c r="J19" s="255"/>
    </row>
    <row r="20" spans="1:10" ht="13.5" customHeight="1" x14ac:dyDescent="0.2">
      <c r="A20" s="241">
        <v>8</v>
      </c>
      <c r="B20" s="256"/>
      <c r="C20" s="257"/>
      <c r="D20" s="258"/>
      <c r="E20" s="258"/>
      <c r="F20" s="259"/>
      <c r="G20" s="260" t="s">
        <v>418</v>
      </c>
      <c r="H20" s="261"/>
      <c r="I20" s="261"/>
      <c r="J20" s="262"/>
    </row>
    <row r="21" spans="1:10" ht="13.5" customHeight="1" x14ac:dyDescent="0.25">
      <c r="B21" s="263"/>
      <c r="C21" s="264"/>
      <c r="D21" s="265"/>
      <c r="E21" s="265">
        <f>D20</f>
        <v>0</v>
      </c>
      <c r="F21" s="266"/>
      <c r="G21" s="267"/>
      <c r="H21" s="268">
        <f>(IF(E21*G21*(F20/12)&gt;=E20,IF(E20&lt;&gt;0,E20-1,ROUNDUP(E21*G21*(F20/12),0)),ROUNDUP(E21*G21*(F20/12),0)))*F21/100</f>
        <v>0</v>
      </c>
      <c r="I21" s="268">
        <f>IF(E20&lt;&gt;0,E20-H21,D20-H21)</f>
        <v>0</v>
      </c>
      <c r="J21" s="269"/>
    </row>
    <row r="22" spans="1:10" ht="13.5" customHeight="1" x14ac:dyDescent="0.2">
      <c r="A22" s="241">
        <v>9</v>
      </c>
      <c r="B22" s="242"/>
      <c r="C22" s="243"/>
      <c r="D22" s="244"/>
      <c r="E22" s="244"/>
      <c r="F22" s="245"/>
      <c r="G22" s="246" t="s">
        <v>418</v>
      </c>
      <c r="H22" s="247"/>
      <c r="I22" s="247"/>
      <c r="J22" s="248"/>
    </row>
    <row r="23" spans="1:10" ht="13.5" customHeight="1" x14ac:dyDescent="0.25">
      <c r="B23" s="249"/>
      <c r="C23" s="250"/>
      <c r="D23" s="251"/>
      <c r="E23" s="251">
        <f>D22</f>
        <v>0</v>
      </c>
      <c r="F23" s="252"/>
      <c r="G23" s="253"/>
      <c r="H23" s="254">
        <f>(IF(E23*G23*(F22/12)&gt;=E22,IF(E22&lt;&gt;0,E22-1,ROUNDUP(E23*G23*(F22/12),0)),ROUNDUP(E23*G23*(F22/12),0)))*F23/100</f>
        <v>0</v>
      </c>
      <c r="I23" s="254">
        <f>IF(E22&lt;&gt;0,E22-H23,D22-H23)</f>
        <v>0</v>
      </c>
      <c r="J23" s="255"/>
    </row>
    <row r="24" spans="1:10" ht="13.5" customHeight="1" x14ac:dyDescent="0.2">
      <c r="A24" s="241">
        <v>10</v>
      </c>
      <c r="B24" s="256"/>
      <c r="C24" s="257"/>
      <c r="D24" s="258"/>
      <c r="E24" s="258"/>
      <c r="F24" s="259"/>
      <c r="G24" s="260" t="s">
        <v>418</v>
      </c>
      <c r="H24" s="261"/>
      <c r="I24" s="261"/>
      <c r="J24" s="262"/>
    </row>
    <row r="25" spans="1:10" ht="13.5" customHeight="1" x14ac:dyDescent="0.25">
      <c r="B25" s="263"/>
      <c r="C25" s="264"/>
      <c r="D25" s="265"/>
      <c r="E25" s="265">
        <f>D24</f>
        <v>0</v>
      </c>
      <c r="F25" s="266"/>
      <c r="G25" s="267"/>
      <c r="H25" s="268">
        <f>(IF(E25*G25*(F24/12)&gt;=E24,IF(E24&lt;&gt;0,E24-1,ROUNDUP(E25*G25*(F24/12),0)),ROUNDUP(E25*G25*(F24/12),0)))*F25/100</f>
        <v>0</v>
      </c>
      <c r="I25" s="268">
        <f>IF(E24&lt;&gt;0,E24-H25,D24-H25)</f>
        <v>0</v>
      </c>
      <c r="J25" s="269"/>
    </row>
    <row r="26" spans="1:10" ht="13.5" customHeight="1" x14ac:dyDescent="0.2">
      <c r="A26" s="241">
        <v>11</v>
      </c>
      <c r="B26" s="242"/>
      <c r="C26" s="243"/>
      <c r="D26" s="244"/>
      <c r="E26" s="244"/>
      <c r="F26" s="245"/>
      <c r="G26" s="246" t="s">
        <v>418</v>
      </c>
      <c r="H26" s="247"/>
      <c r="I26" s="247"/>
      <c r="J26" s="248"/>
    </row>
    <row r="27" spans="1:10" ht="13.5" customHeight="1" x14ac:dyDescent="0.25">
      <c r="B27" s="249"/>
      <c r="C27" s="250"/>
      <c r="D27" s="251"/>
      <c r="E27" s="251">
        <f>D26</f>
        <v>0</v>
      </c>
      <c r="F27" s="252"/>
      <c r="G27" s="253"/>
      <c r="H27" s="254">
        <f>(IF(E27*G27*(F26/12)&gt;=E26,IF(E26&lt;&gt;0,E26-1,ROUNDUP(E27*G27*(F26/12),0)),ROUNDUP(E27*G27*(F26/12),0)))*F27/100</f>
        <v>0</v>
      </c>
      <c r="I27" s="254">
        <f>IF(E26&lt;&gt;0,E26-H27,D26-H27)</f>
        <v>0</v>
      </c>
      <c r="J27" s="255"/>
    </row>
    <row r="28" spans="1:10" ht="13.5" customHeight="1" x14ac:dyDescent="0.2">
      <c r="A28" s="241">
        <v>12</v>
      </c>
      <c r="B28" s="256"/>
      <c r="C28" s="257"/>
      <c r="D28" s="258"/>
      <c r="E28" s="258"/>
      <c r="F28" s="259"/>
      <c r="G28" s="260" t="s">
        <v>418</v>
      </c>
      <c r="H28" s="261"/>
      <c r="I28" s="261"/>
      <c r="J28" s="262"/>
    </row>
    <row r="29" spans="1:10" ht="13.5" customHeight="1" x14ac:dyDescent="0.25">
      <c r="B29" s="263"/>
      <c r="C29" s="264"/>
      <c r="D29" s="265"/>
      <c r="E29" s="265">
        <f>D28</f>
        <v>0</v>
      </c>
      <c r="F29" s="266"/>
      <c r="G29" s="267"/>
      <c r="H29" s="268">
        <f>(IF(E29*G29*(F28/12)&gt;=E28,IF(E28&lt;&gt;0,E28-1,ROUNDUP(E29*G29*(F28/12),0)),ROUNDUP(E29*G29*(F28/12),0)))*F29/100</f>
        <v>0</v>
      </c>
      <c r="I29" s="268">
        <f>IF(E28&lt;&gt;0,E28-H29,D28-H29)</f>
        <v>0</v>
      </c>
      <c r="J29" s="269"/>
    </row>
    <row r="30" spans="1:10" ht="13.5" customHeight="1" x14ac:dyDescent="0.2">
      <c r="H30" s="270"/>
      <c r="I30" s="228" t="s">
        <v>402</v>
      </c>
    </row>
    <row r="31" spans="1:10" ht="13.5" customHeight="1" x14ac:dyDescent="0.25">
      <c r="B31" s="271" t="s">
        <v>146</v>
      </c>
      <c r="C31" s="272"/>
      <c r="D31" s="272"/>
      <c r="E31" s="272"/>
      <c r="F31" s="272"/>
      <c r="G31" s="272"/>
      <c r="H31" s="273">
        <f ca="1">SUMIF(B6:I29,B31,H6:H29)</f>
        <v>93870</v>
      </c>
      <c r="I31" s="273">
        <f ca="1">SUMIF(B6:I29,B31,I6:I29)</f>
        <v>2149050</v>
      </c>
      <c r="J31" s="274"/>
    </row>
    <row r="32" spans="1:10" ht="13.5" customHeight="1" x14ac:dyDescent="0.25">
      <c r="B32" s="275" t="s">
        <v>150</v>
      </c>
      <c r="C32" s="276"/>
      <c r="D32" s="276"/>
      <c r="E32" s="276"/>
      <c r="F32" s="276"/>
      <c r="G32" s="276"/>
      <c r="H32" s="277">
        <f ca="1">SUMIF(B6:I29,B32,H6:H29)</f>
        <v>813714</v>
      </c>
      <c r="I32" s="277">
        <f ca="1">SUMIF(B6:I29,B32,I6:I29)</f>
        <v>2888886</v>
      </c>
      <c r="J32" s="278"/>
    </row>
    <row r="33" spans="2:10" ht="13.5" customHeight="1" x14ac:dyDescent="0.25">
      <c r="B33" s="279" t="s">
        <v>421</v>
      </c>
      <c r="C33" s="250"/>
      <c r="D33" s="250"/>
      <c r="E33" s="250"/>
      <c r="F33" s="250"/>
      <c r="G33" s="250"/>
      <c r="H33" s="280">
        <f>SUM(H6:H29)</f>
        <v>907584</v>
      </c>
      <c r="I33" s="280"/>
      <c r="J33" s="281"/>
    </row>
  </sheetData>
  <mergeCells count="4">
    <mergeCell ref="F2:J2"/>
    <mergeCell ref="H4:H5"/>
    <mergeCell ref="I4:I5"/>
    <mergeCell ref="J4:J5"/>
  </mergeCells>
  <phoneticPr fontId="42"/>
  <printOptions horizontalCentered="1" headings="1" gridLines="1"/>
  <pageMargins left="0.23611111111111099" right="0.23611111111111099" top="0.23611111111111099" bottom="0.23611111111111099"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DBB6"/>
  </sheetPr>
  <dimension ref="B1:O42"/>
  <sheetViews>
    <sheetView topLeftCell="A5" zoomScaleNormal="100" workbookViewId="0">
      <selection activeCell="D37" sqref="D37"/>
    </sheetView>
  </sheetViews>
  <sheetFormatPr defaultColWidth="12.296875" defaultRowHeight="12" x14ac:dyDescent="0.2"/>
  <cols>
    <col min="1" max="1" width="3.3984375" customWidth="1"/>
    <col min="2" max="2" width="3.19921875" customWidth="1"/>
    <col min="4" max="14" width="10.59765625" customWidth="1"/>
    <col min="15" max="15" width="14.19921875" customWidth="1"/>
  </cols>
  <sheetData>
    <row r="1" spans="2:15" ht="8.25" customHeight="1" x14ac:dyDescent="0.2">
      <c r="B1" s="282" t="s">
        <v>422</v>
      </c>
    </row>
    <row r="2" spans="2:15" ht="16.5" x14ac:dyDescent="0.2">
      <c r="B2" s="283"/>
      <c r="C2" s="284" t="s">
        <v>423</v>
      </c>
      <c r="D2" s="285"/>
      <c r="E2" s="285"/>
      <c r="F2" s="285"/>
      <c r="G2" s="285"/>
      <c r="H2" s="286"/>
      <c r="I2" s="284" t="s">
        <v>424</v>
      </c>
      <c r="J2" s="285"/>
      <c r="K2" s="285"/>
      <c r="L2" s="285"/>
      <c r="M2" s="285"/>
      <c r="N2" s="287"/>
      <c r="O2" s="285"/>
    </row>
    <row r="3" spans="2:15" ht="9" customHeight="1" x14ac:dyDescent="0.2"/>
    <row r="4" spans="2:15" x14ac:dyDescent="0.2">
      <c r="B4" s="460" t="s">
        <v>425</v>
      </c>
      <c r="C4" s="460"/>
      <c r="D4" s="461" t="s">
        <v>426</v>
      </c>
      <c r="E4" s="461"/>
      <c r="F4" s="461"/>
      <c r="G4" s="461"/>
      <c r="H4" s="461"/>
      <c r="I4" s="462" t="s">
        <v>427</v>
      </c>
      <c r="J4" s="462"/>
      <c r="K4" s="462"/>
      <c r="L4" s="462"/>
      <c r="M4" s="462"/>
      <c r="N4" s="462"/>
      <c r="O4" s="463" t="s">
        <v>428</v>
      </c>
    </row>
    <row r="5" spans="2:15" x14ac:dyDescent="0.2">
      <c r="B5" s="460"/>
      <c r="C5" s="460"/>
      <c r="D5" s="289" t="s">
        <v>429</v>
      </c>
      <c r="E5" s="290" t="s">
        <v>430</v>
      </c>
      <c r="F5" s="290" t="s">
        <v>431</v>
      </c>
      <c r="G5" s="291" t="s">
        <v>432</v>
      </c>
      <c r="H5" s="292" t="s">
        <v>433</v>
      </c>
      <c r="I5" s="293" t="s">
        <v>434</v>
      </c>
      <c r="J5" s="294" t="s">
        <v>430</v>
      </c>
      <c r="K5" s="290" t="s">
        <v>431</v>
      </c>
      <c r="L5" s="295" t="s">
        <v>432</v>
      </c>
      <c r="M5" s="296" t="s">
        <v>435</v>
      </c>
      <c r="N5" s="297" t="s">
        <v>436</v>
      </c>
      <c r="O5" s="463"/>
    </row>
    <row r="6" spans="2:15" x14ac:dyDescent="0.2">
      <c r="B6" s="298"/>
      <c r="C6" s="299" t="s">
        <v>437</v>
      </c>
      <c r="D6" s="300" t="s">
        <v>438</v>
      </c>
      <c r="E6" s="301" t="s">
        <v>439</v>
      </c>
      <c r="F6" s="302" t="s">
        <v>440</v>
      </c>
      <c r="G6" s="303" t="s">
        <v>441</v>
      </c>
      <c r="H6" s="304">
        <v>14015795</v>
      </c>
      <c r="I6" s="305" t="s">
        <v>442</v>
      </c>
      <c r="J6" s="302" t="s">
        <v>442</v>
      </c>
      <c r="K6" s="302" t="s">
        <v>442</v>
      </c>
      <c r="L6" s="303" t="s">
        <v>442</v>
      </c>
      <c r="M6" s="306" t="s">
        <v>443</v>
      </c>
      <c r="N6" s="307" t="s">
        <v>444</v>
      </c>
      <c r="O6" s="464"/>
    </row>
    <row r="7" spans="2:15" x14ac:dyDescent="0.2">
      <c r="B7" s="309"/>
      <c r="C7" s="41" t="s">
        <v>445</v>
      </c>
      <c r="D7" s="310">
        <v>240000</v>
      </c>
      <c r="E7" s="311">
        <v>2400000</v>
      </c>
      <c r="F7" s="312">
        <v>3380000</v>
      </c>
      <c r="G7" s="313">
        <v>2400000</v>
      </c>
      <c r="H7" s="314"/>
      <c r="I7" s="315" t="s">
        <v>442</v>
      </c>
      <c r="J7" s="312" t="s">
        <v>442</v>
      </c>
      <c r="K7" s="312" t="s">
        <v>442</v>
      </c>
      <c r="L7" s="313" t="s">
        <v>442</v>
      </c>
      <c r="M7" s="306"/>
      <c r="N7" s="307"/>
      <c r="O7" s="464"/>
    </row>
    <row r="8" spans="2:15" x14ac:dyDescent="0.2">
      <c r="B8" s="465" t="s">
        <v>446</v>
      </c>
      <c r="C8" s="316" t="s">
        <v>447</v>
      </c>
      <c r="D8" s="317">
        <f>仕訳帳・設定!I109</f>
        <v>4099411</v>
      </c>
      <c r="E8" s="318"/>
      <c r="F8" s="307"/>
      <c r="G8" s="319"/>
      <c r="H8" s="320" t="s">
        <v>442</v>
      </c>
      <c r="I8" s="317">
        <f>D8</f>
        <v>4099411</v>
      </c>
      <c r="J8" s="307"/>
      <c r="K8" s="307"/>
      <c r="L8" s="319"/>
      <c r="M8" s="321" t="s">
        <v>442</v>
      </c>
      <c r="N8" s="322" t="s">
        <v>448</v>
      </c>
      <c r="O8" s="464"/>
    </row>
    <row r="9" spans="2:15" x14ac:dyDescent="0.2">
      <c r="B9" s="465"/>
      <c r="C9" s="323" t="s">
        <v>449</v>
      </c>
      <c r="D9" s="324">
        <f>IF(D7&lt;550000,0,(IF(D7&lt;1625000,D7-550000,IF(D7&lt;1800000,D7-D7*0.4-100000,IF(D7&lt;3600000,D7-(D7*0.3+80000),IF(D7&lt;6600000,D7-(D7*0.2+440000),IF(D7&lt;8500000,D7-(D7*0.1+1100000),D7-1950000)))))))</f>
        <v>0</v>
      </c>
      <c r="E9" s="324">
        <f>IF(E7&lt;650000,0,(IF(E7&lt;190000,E7-650000,IF(E7&lt;1800000,E7-E7*0.4-100000,IF(E7&lt;3600000,E7-(E7*0.3+80000),IF(E7&lt;6600000,E7-(E7*0.2+440000),IF(E7&lt;8500000,E7-(E7*0.1+1100000),E7-1950000)))))))</f>
        <v>1600000</v>
      </c>
      <c r="F9" s="324">
        <f>IF(F7&lt;650000,0,(IF(F7&lt;190000,F7-650000,IF(F7&lt;1800000,F7-F7*0.4-100000,IF(F7&lt;3600000,F7-(F7*0.3+80000),IF(F7&lt;6600000,F7-(F7*0.2+440000),IF(F7&lt;8500000,F7-(F7*0.1+1100000),F7-1950000)))))))</f>
        <v>2286000</v>
      </c>
      <c r="G9" s="324">
        <f>IF(G7&lt;650000,0,(IF(G7&lt;190000,G7-650000,IF(G7&lt;1800000,G7-G7*0.4-100000,IF(G7&lt;3600000,G7-(G7*0.3+80000),IF(G7&lt;6600000,G7-(G7*0.2+440000),IF(G7&lt;8500000,G7-(G7*0.1+1100000),G7-1950000)))))))</f>
        <v>1600000</v>
      </c>
      <c r="H9" s="325" t="s">
        <v>442</v>
      </c>
      <c r="I9" s="326">
        <f>D9</f>
        <v>0</v>
      </c>
      <c r="J9" s="322">
        <f>E9</f>
        <v>1600000</v>
      </c>
      <c r="K9" s="322">
        <f>F9</f>
        <v>2286000</v>
      </c>
      <c r="L9" s="327">
        <f>G9</f>
        <v>1600000</v>
      </c>
      <c r="M9" s="321" t="s">
        <v>442</v>
      </c>
      <c r="N9" s="322" t="s">
        <v>442</v>
      </c>
      <c r="O9" s="464"/>
    </row>
    <row r="10" spans="2:15" x14ac:dyDescent="0.2">
      <c r="B10" s="465"/>
      <c r="C10" s="323" t="s">
        <v>450</v>
      </c>
      <c r="D10" s="326"/>
      <c r="E10" s="328"/>
      <c r="F10" s="322"/>
      <c r="G10" s="327"/>
      <c r="H10" s="325" t="s">
        <v>442</v>
      </c>
      <c r="I10" s="326">
        <f>D10</f>
        <v>0</v>
      </c>
      <c r="J10" s="328"/>
      <c r="K10" s="322"/>
      <c r="L10" s="327"/>
      <c r="M10" s="321" t="s">
        <v>442</v>
      </c>
      <c r="N10" s="322" t="s">
        <v>442</v>
      </c>
      <c r="O10" s="464"/>
    </row>
    <row r="11" spans="2:15" x14ac:dyDescent="0.2">
      <c r="B11" s="465"/>
      <c r="C11" s="329" t="s">
        <v>451</v>
      </c>
      <c r="D11" s="330">
        <f>SUM(D8:D10)</f>
        <v>4099411</v>
      </c>
      <c r="E11" s="331">
        <f>SUM(E8:E10)</f>
        <v>1600000</v>
      </c>
      <c r="F11" s="331">
        <f>SUM(F8:F10)</f>
        <v>2286000</v>
      </c>
      <c r="G11" s="332">
        <f>SUM(G8:G10)</f>
        <v>1600000</v>
      </c>
      <c r="H11" s="333"/>
      <c r="I11" s="334">
        <f>SUM(I8:I10)</f>
        <v>4099411</v>
      </c>
      <c r="J11" s="335">
        <f>SUM(J8:J10)</f>
        <v>1600000</v>
      </c>
      <c r="K11" s="335">
        <f>SUM(K8:K10)</f>
        <v>2286000</v>
      </c>
      <c r="L11" s="336">
        <f>SUM(L8:L10)</f>
        <v>1600000</v>
      </c>
      <c r="M11" s="321" t="s">
        <v>442</v>
      </c>
      <c r="N11" s="322" t="s">
        <v>442</v>
      </c>
      <c r="O11" s="464"/>
    </row>
    <row r="12" spans="2:15" x14ac:dyDescent="0.2">
      <c r="B12" s="337"/>
      <c r="C12" s="338" t="s">
        <v>452</v>
      </c>
      <c r="D12" s="339"/>
      <c r="E12" s="340"/>
      <c r="F12" s="341"/>
      <c r="G12" s="342"/>
      <c r="H12" s="343"/>
      <c r="I12" s="344"/>
      <c r="J12" s="341"/>
      <c r="K12" s="341"/>
      <c r="L12" s="345"/>
      <c r="M12" s="321"/>
      <c r="N12" s="322"/>
      <c r="O12" s="464"/>
    </row>
    <row r="13" spans="2:15" x14ac:dyDescent="0.2">
      <c r="B13" s="337"/>
      <c r="C13" s="346" t="s">
        <v>453</v>
      </c>
      <c r="D13" s="347">
        <v>21300</v>
      </c>
      <c r="E13" s="348"/>
      <c r="F13" s="349"/>
      <c r="G13" s="350"/>
      <c r="H13" s="351"/>
      <c r="I13" s="326">
        <f>D13</f>
        <v>21300</v>
      </c>
      <c r="J13" s="349"/>
      <c r="K13" s="349"/>
      <c r="L13" s="350"/>
      <c r="M13" s="321"/>
      <c r="N13" s="322"/>
      <c r="O13" s="464"/>
    </row>
    <row r="14" spans="2:15" x14ac:dyDescent="0.2">
      <c r="B14" s="466" t="s">
        <v>454</v>
      </c>
      <c r="C14" s="316" t="s">
        <v>455</v>
      </c>
      <c r="D14" s="317">
        <v>830550</v>
      </c>
      <c r="E14" s="318" t="s">
        <v>442</v>
      </c>
      <c r="F14" s="307"/>
      <c r="G14" s="319"/>
      <c r="H14" s="320"/>
      <c r="I14" s="317">
        <f>D14</f>
        <v>830550</v>
      </c>
      <c r="J14" s="307"/>
      <c r="K14" s="307"/>
      <c r="L14" s="319"/>
      <c r="M14" s="321">
        <f>D14</f>
        <v>830550</v>
      </c>
      <c r="N14" s="322" t="s">
        <v>442</v>
      </c>
      <c r="O14" s="464"/>
    </row>
    <row r="15" spans="2:15" x14ac:dyDescent="0.2">
      <c r="B15" s="466"/>
      <c r="C15" s="323" t="s">
        <v>456</v>
      </c>
      <c r="D15" s="326">
        <v>210420</v>
      </c>
      <c r="E15" s="352">
        <v>210420</v>
      </c>
      <c r="F15" s="352">
        <v>210420</v>
      </c>
      <c r="G15" s="352">
        <v>210420</v>
      </c>
      <c r="H15" s="353"/>
      <c r="I15" s="326">
        <f>D15</f>
        <v>210420</v>
      </c>
      <c r="J15" s="352">
        <f t="shared" ref="J15:L17" si="0">E15</f>
        <v>210420</v>
      </c>
      <c r="K15" s="352">
        <f t="shared" si="0"/>
        <v>210420</v>
      </c>
      <c r="L15" s="352">
        <f t="shared" si="0"/>
        <v>210420</v>
      </c>
      <c r="M15" s="321" t="s">
        <v>442</v>
      </c>
      <c r="N15" s="322">
        <f>SUM(D15:G15)</f>
        <v>841680</v>
      </c>
      <c r="O15" s="464"/>
    </row>
    <row r="16" spans="2:15" x14ac:dyDescent="0.2">
      <c r="B16" s="466"/>
      <c r="C16" s="323" t="s">
        <v>457</v>
      </c>
      <c r="D16" s="326">
        <v>599680</v>
      </c>
      <c r="E16" s="352">
        <v>239870</v>
      </c>
      <c r="F16" s="322">
        <v>119940</v>
      </c>
      <c r="G16" s="327">
        <v>239870</v>
      </c>
      <c r="H16" s="351"/>
      <c r="I16" s="326">
        <f>D16</f>
        <v>599680</v>
      </c>
      <c r="J16" s="352">
        <f t="shared" si="0"/>
        <v>239870</v>
      </c>
      <c r="K16" s="352">
        <f t="shared" si="0"/>
        <v>119940</v>
      </c>
      <c r="L16" s="352">
        <f t="shared" si="0"/>
        <v>239870</v>
      </c>
      <c r="M16" s="321" t="s">
        <v>442</v>
      </c>
      <c r="N16" s="322">
        <f>SUM(D16:G16)</f>
        <v>1199360</v>
      </c>
      <c r="O16" s="464"/>
    </row>
    <row r="17" spans="2:15" x14ac:dyDescent="0.2">
      <c r="B17" s="466"/>
      <c r="C17" s="323" t="s">
        <v>458</v>
      </c>
      <c r="D17" s="326">
        <v>600000</v>
      </c>
      <c r="E17" s="352"/>
      <c r="F17" s="322"/>
      <c r="G17" s="327"/>
      <c r="H17" s="351"/>
      <c r="I17" s="326">
        <f>D17</f>
        <v>600000</v>
      </c>
      <c r="J17" s="352">
        <f t="shared" si="0"/>
        <v>0</v>
      </c>
      <c r="K17" s="352">
        <f t="shared" si="0"/>
        <v>0</v>
      </c>
      <c r="L17" s="352">
        <f t="shared" si="0"/>
        <v>0</v>
      </c>
      <c r="M17" s="321"/>
      <c r="N17" s="322">
        <f>SUM(D17:G17)</f>
        <v>600000</v>
      </c>
      <c r="O17" s="464"/>
    </row>
    <row r="18" spans="2:15" x14ac:dyDescent="0.2">
      <c r="B18" s="466"/>
      <c r="C18" s="323" t="s">
        <v>459</v>
      </c>
      <c r="D18" s="326">
        <v>100000</v>
      </c>
      <c r="E18" s="324">
        <v>50000</v>
      </c>
      <c r="F18" s="354">
        <v>50000</v>
      </c>
      <c r="G18" s="355">
        <v>50000</v>
      </c>
      <c r="H18" s="351"/>
      <c r="I18" s="326">
        <v>70000</v>
      </c>
      <c r="J18" s="349">
        <v>28000</v>
      </c>
      <c r="K18" s="349">
        <v>28000</v>
      </c>
      <c r="L18" s="350">
        <v>28000</v>
      </c>
      <c r="M18" s="356"/>
      <c r="N18" s="322" t="s">
        <v>442</v>
      </c>
      <c r="O18" s="464"/>
    </row>
    <row r="19" spans="2:15" x14ac:dyDescent="0.2">
      <c r="B19" s="466"/>
      <c r="C19" s="323" t="s">
        <v>460</v>
      </c>
      <c r="D19" s="326">
        <v>50000</v>
      </c>
      <c r="E19" s="324"/>
      <c r="F19" s="354"/>
      <c r="G19" s="355"/>
      <c r="H19" s="351"/>
      <c r="I19" s="326">
        <v>25000</v>
      </c>
      <c r="J19" s="349"/>
      <c r="K19" s="349"/>
      <c r="L19" s="350"/>
      <c r="M19" s="356"/>
      <c r="N19" s="322"/>
      <c r="O19" s="464"/>
    </row>
    <row r="20" spans="2:15" x14ac:dyDescent="0.2">
      <c r="B20" s="466"/>
      <c r="C20" s="323" t="s">
        <v>461</v>
      </c>
      <c r="D20" s="326"/>
      <c r="E20" s="324"/>
      <c r="F20" s="354"/>
      <c r="G20" s="355"/>
      <c r="H20" s="351"/>
      <c r="I20" s="326"/>
      <c r="J20" s="349"/>
      <c r="K20" s="349"/>
      <c r="L20" s="350"/>
      <c r="M20" s="356"/>
      <c r="N20" s="322"/>
      <c r="O20" s="464"/>
    </row>
    <row r="21" spans="2:15" x14ac:dyDescent="0.2">
      <c r="B21" s="466"/>
      <c r="C21" s="357" t="s">
        <v>462</v>
      </c>
      <c r="D21" s="326"/>
      <c r="E21" s="324"/>
      <c r="F21" s="354"/>
      <c r="G21" s="355"/>
      <c r="H21" s="351"/>
      <c r="I21" s="326"/>
      <c r="J21" s="349"/>
      <c r="K21" s="349"/>
      <c r="L21" s="350"/>
      <c r="M21" s="356"/>
      <c r="N21" s="322"/>
      <c r="O21" s="464"/>
    </row>
    <row r="22" spans="2:15" x14ac:dyDescent="0.2">
      <c r="B22" s="466"/>
      <c r="C22" s="357" t="s">
        <v>463</v>
      </c>
      <c r="D22" s="326"/>
      <c r="E22" s="324"/>
      <c r="F22" s="354"/>
      <c r="G22" s="355"/>
      <c r="H22" s="351"/>
      <c r="I22" s="326"/>
      <c r="J22" s="349"/>
      <c r="K22" s="349"/>
      <c r="L22" s="350"/>
      <c r="M22" s="356"/>
      <c r="N22" s="322"/>
      <c r="O22" s="464"/>
    </row>
    <row r="23" spans="2:15" x14ac:dyDescent="0.2">
      <c r="B23" s="466"/>
      <c r="C23" s="323" t="s">
        <v>464</v>
      </c>
      <c r="D23" s="326"/>
      <c r="E23" s="352" t="s">
        <v>442</v>
      </c>
      <c r="F23" s="322"/>
      <c r="G23" s="327"/>
      <c r="H23" s="351"/>
      <c r="I23" s="326" t="str">
        <f>IF(D23&gt;0,330000,"")</f>
        <v/>
      </c>
      <c r="J23" s="349"/>
      <c r="K23" s="349"/>
      <c r="L23" s="350"/>
      <c r="M23" s="321"/>
      <c r="N23" s="322" t="s">
        <v>442</v>
      </c>
      <c r="O23" s="464"/>
    </row>
    <row r="24" spans="2:15" x14ac:dyDescent="0.2">
      <c r="B24" s="466"/>
      <c r="C24" s="323" t="s">
        <v>465</v>
      </c>
      <c r="D24" s="358">
        <v>580000</v>
      </c>
      <c r="E24" s="348"/>
      <c r="F24" s="349"/>
      <c r="G24" s="350"/>
      <c r="H24" s="359" t="s">
        <v>466</v>
      </c>
      <c r="I24" s="326">
        <v>450000</v>
      </c>
      <c r="J24" s="349"/>
      <c r="K24" s="349"/>
      <c r="L24" s="350"/>
      <c r="M24" s="321"/>
      <c r="N24" s="322" t="s">
        <v>442</v>
      </c>
      <c r="O24" s="464"/>
    </row>
    <row r="25" spans="2:15" x14ac:dyDescent="0.2">
      <c r="B25" s="466"/>
      <c r="C25" s="323" t="s">
        <v>467</v>
      </c>
      <c r="D25" s="326">
        <v>680000</v>
      </c>
      <c r="E25" s="348">
        <v>880000</v>
      </c>
      <c r="F25" s="348">
        <v>880000</v>
      </c>
      <c r="G25" s="348">
        <v>880000</v>
      </c>
      <c r="H25" s="360">
        <v>0.8</v>
      </c>
      <c r="I25" s="326">
        <v>430000</v>
      </c>
      <c r="J25" s="349">
        <v>430000</v>
      </c>
      <c r="K25" s="349">
        <v>430000</v>
      </c>
      <c r="L25" s="350">
        <v>430000</v>
      </c>
      <c r="M25" s="321"/>
      <c r="N25" s="322" t="s">
        <v>442</v>
      </c>
      <c r="O25" s="464"/>
    </row>
    <row r="26" spans="2:15" x14ac:dyDescent="0.2">
      <c r="B26" s="466"/>
      <c r="C26" s="361" t="s">
        <v>468</v>
      </c>
      <c r="D26" s="362">
        <f>SUM(D12:D25)</f>
        <v>3671950</v>
      </c>
      <c r="E26" s="363">
        <f>SUM(E12:E25)</f>
        <v>1380290</v>
      </c>
      <c r="F26" s="364">
        <f>SUM(F12:F25)</f>
        <v>1260360</v>
      </c>
      <c r="G26" s="365">
        <f>SUM(G12:G25)</f>
        <v>1380290</v>
      </c>
      <c r="H26" s="366">
        <f>INT(H6*0.7)</f>
        <v>9811056</v>
      </c>
      <c r="I26" s="362">
        <f>SUM(I12:I25)</f>
        <v>3236950</v>
      </c>
      <c r="J26" s="364">
        <f>SUM(J12:J25)</f>
        <v>908290</v>
      </c>
      <c r="K26" s="364">
        <f>SUM(K12:K25)</f>
        <v>788360</v>
      </c>
      <c r="L26" s="365">
        <f>SUM(L12:L25)</f>
        <v>908290</v>
      </c>
      <c r="M26" s="367"/>
      <c r="N26" s="368" t="s">
        <v>442</v>
      </c>
      <c r="O26" s="464"/>
    </row>
    <row r="27" spans="2:15" x14ac:dyDescent="0.2">
      <c r="B27" s="467" t="s">
        <v>469</v>
      </c>
      <c r="C27" s="467"/>
      <c r="D27" s="369">
        <f>IF(D11=0,0,INT((D11-D26)/1000)*1000)</f>
        <v>427000</v>
      </c>
      <c r="E27" s="370">
        <f>IF(E11=0,0,INT((E11-E26)/1000)*1000)</f>
        <v>219000</v>
      </c>
      <c r="F27" s="371">
        <f>IF(F11=0,0,INT((F11-F26)/1000)*1000)</f>
        <v>1025000</v>
      </c>
      <c r="G27" s="372">
        <f>IF(G11=0,0,INT((G11-G26)/1000)*1000)</f>
        <v>219000</v>
      </c>
      <c r="H27" s="373">
        <f>H6-H26</f>
        <v>4204739</v>
      </c>
      <c r="I27" s="374">
        <f>IF(I11=0,0,INT((I11-I26)/1000)*1000)</f>
        <v>862000</v>
      </c>
      <c r="J27" s="375">
        <f>IF(J11=0,0,INT((J11-J26)/1000)*1000)</f>
        <v>691000</v>
      </c>
      <c r="K27" s="375">
        <f>IF(K11=0,0,INT((K11-K26)/1000)*1000)</f>
        <v>1497000</v>
      </c>
      <c r="L27" s="372">
        <f>IF(L11=0,0,INT((L11-L26)/1000)*1000)</f>
        <v>691000</v>
      </c>
      <c r="M27" s="376"/>
      <c r="N27" s="377"/>
      <c r="O27" s="464"/>
    </row>
    <row r="28" spans="2:15" x14ac:dyDescent="0.2">
      <c r="B28" s="468" t="s">
        <v>470</v>
      </c>
      <c r="C28" s="468"/>
      <c r="D28" s="378">
        <f>INT(0.1*(1.021*(IF(D27&lt;1,0,IF(D27&lt;195*10^4,D27*0.05,IF(D27&lt;330*10^4,D27*0.1-97500,IF(D27&lt;695*10^4,D27*0.2-427500,IF(D27&lt;9000*10^4,D27*0.23-636000,IF(D27&lt;1800*10^4,D27*0.33-1536000,IH27*0.4-2796000)))))))))*10</f>
        <v>21790</v>
      </c>
      <c r="E28" s="379">
        <f>INT(0.1*(1.021*(IF(E27&lt;1,0,IF(E27&lt;195*10^4,E27*0.05,IF(E27&lt;330*10^4,E27*0.1-97500,IF(E27&lt;695*10^4,E27*0.2-427500,IF(E27&lt;9000*10^4,E27*0.23-636000,IF(E27&lt;1800*10^4,E27*0.33-1536000,II27*0.4-2796000)))))))))*10</f>
        <v>11170</v>
      </c>
      <c r="F28" s="380">
        <f>INT(0.1*(1.021*(IF(F27&lt;1,0,IF(F27&lt;195*10^4,F27*0.05,IF(F27&lt;330*10^4,F27*0.1-97500,IF(F27&lt;695*10^4,F27*0.2-427500,IF(F27&lt;9000*10^4,F27*0.23-636000,IF(F27&lt;1800*10^4,F27*0.33-1536000,IJ27*0.4-2796000)))))))))*10</f>
        <v>52320</v>
      </c>
      <c r="G28" s="381">
        <f>INT(0.1*(1.021*(IF(G27&lt;1,0,IF(G27&lt;195*10^4,G27*0.05,IF(G27&lt;330*10^4,G27*0.1-97500,IF(G27&lt;695*10^4,G27*0.2-427500,IF(G27&lt;9000*10^4,G27*0.23-636000,IF(G27&lt;1800*10^4,G27*0.33-1536000,IK27*0.4-2796000)))))))))*10</f>
        <v>11170</v>
      </c>
      <c r="H28" s="382">
        <f>H27*0.1</f>
        <v>420473.9</v>
      </c>
      <c r="I28" s="378">
        <f>(INT(I27*0.06/100)*100)+(INT(I27*0.04/100)*100)</f>
        <v>86100</v>
      </c>
      <c r="J28" s="380">
        <f>IF(J27&gt;0,(INT(J27*0.06/100)*100)+(INT(J27*0.04/100)*100),0)</f>
        <v>69000</v>
      </c>
      <c r="K28" s="380">
        <f>IF(K27&gt;0,(INT(K27*0.06/100)*100)+(INT(K27*0.04/100)*100),0)</f>
        <v>149600</v>
      </c>
      <c r="L28" s="381">
        <f>IF(L27&gt;0,(INT(L27*0.06/100)*100)+(INT(L27*0.04/100)*100),0)</f>
        <v>69000</v>
      </c>
      <c r="M28" s="383"/>
      <c r="N28" s="384"/>
      <c r="O28" s="464"/>
    </row>
    <row r="29" spans="2:15" x14ac:dyDescent="0.2">
      <c r="B29" s="469" t="s">
        <v>471</v>
      </c>
      <c r="C29" s="469"/>
      <c r="D29" s="334">
        <v>7344</v>
      </c>
      <c r="E29" s="331"/>
      <c r="F29" s="335"/>
      <c r="G29" s="336"/>
      <c r="H29" s="385" t="s">
        <v>472</v>
      </c>
      <c r="I29" s="334">
        <f>IF(I27&gt;2000000,2500,IF(I27&gt;0,(SUM(D21:D25)-SUM(I21:I25))*0.05,0))</f>
        <v>19000</v>
      </c>
      <c r="J29" s="335">
        <f>IF(J27&gt;2000000,2500,IF(J27&gt;0,(SUM(E21:E25)-SUM(J21:J25))*0.05,0))</f>
        <v>22500</v>
      </c>
      <c r="K29" s="335">
        <f>IF(K27&gt;2000000,2500,IF(K27&gt;0,(SUM(F21:F25)-SUM(K21:K25))*0.05,0))</f>
        <v>22500</v>
      </c>
      <c r="L29" s="336">
        <f>IF(L27&gt;2000000,2500,IF(L27&gt;0,(SUM(G21:G25)-SUM(L21:L25))*0.05,0))</f>
        <v>22500</v>
      </c>
      <c r="M29" s="386"/>
      <c r="N29" s="387"/>
      <c r="O29" s="464"/>
    </row>
    <row r="30" spans="2:15" x14ac:dyDescent="0.2">
      <c r="B30" s="455"/>
      <c r="C30" s="455"/>
      <c r="D30" s="388"/>
      <c r="E30" s="389"/>
      <c r="F30" s="389"/>
      <c r="G30" s="389"/>
      <c r="H30" s="390" t="s">
        <v>473</v>
      </c>
      <c r="I30" s="391">
        <f>IF(I11&lt;=280000,0,5800)</f>
        <v>5800</v>
      </c>
      <c r="J30" s="392">
        <f>IF(J11&lt;=280000,0,5800)</f>
        <v>5800</v>
      </c>
      <c r="K30" s="392">
        <f>IF(K11&lt;=280000,0,5800)</f>
        <v>5800</v>
      </c>
      <c r="L30" s="393">
        <f>IF(L11&lt;=280000,0,5800)</f>
        <v>5800</v>
      </c>
      <c r="M30" s="394"/>
      <c r="N30" s="395"/>
      <c r="O30" s="308"/>
    </row>
    <row r="31" spans="2:15" x14ac:dyDescent="0.2">
      <c r="B31" s="456" t="s">
        <v>474</v>
      </c>
      <c r="C31" s="456"/>
      <c r="D31" s="396">
        <f>INT((D28-D29)/100)*100</f>
        <v>14400</v>
      </c>
      <c r="E31" s="397">
        <f>E28</f>
        <v>11170</v>
      </c>
      <c r="F31" s="397">
        <f>F28</f>
        <v>52320</v>
      </c>
      <c r="G31" s="397">
        <f>G28</f>
        <v>11170</v>
      </c>
      <c r="H31" s="398">
        <f>H28</f>
        <v>420473.9</v>
      </c>
      <c r="I31" s="399">
        <f>INT((I28+I29+I30)/100)*100</f>
        <v>110900</v>
      </c>
      <c r="J31" s="400">
        <f>INT((J28-J29+J30)/100)*100</f>
        <v>52300</v>
      </c>
      <c r="K31" s="400">
        <f>INT((K28-K29+K30)/100)*100</f>
        <v>132900</v>
      </c>
      <c r="L31" s="401">
        <f>INT((L28-L29+L30)/100)*100</f>
        <v>52300</v>
      </c>
      <c r="M31" s="402">
        <f>SUM(M12:M26)</f>
        <v>830550</v>
      </c>
      <c r="N31" s="402">
        <f>SUM(N12:N26)</f>
        <v>2641040</v>
      </c>
      <c r="O31" s="403">
        <f>SUM(D28:G28)+SUM(I31:N31)</f>
        <v>3916440</v>
      </c>
    </row>
    <row r="32" spans="2:15" ht="8.25" customHeight="1" x14ac:dyDescent="0.2"/>
    <row r="33" spans="4:15" ht="14.25" customHeight="1" x14ac:dyDescent="0.2">
      <c r="D33" s="457" t="s">
        <v>475</v>
      </c>
      <c r="E33" s="404" t="s">
        <v>476</v>
      </c>
      <c r="H33" s="458" t="s">
        <v>477</v>
      </c>
      <c r="I33" s="459" t="s">
        <v>478</v>
      </c>
      <c r="M33" s="404"/>
    </row>
    <row r="34" spans="4:15" x14ac:dyDescent="0.2">
      <c r="D34" s="457"/>
      <c r="H34" s="458"/>
      <c r="I34" s="459"/>
      <c r="N34" s="454" t="s">
        <v>479</v>
      </c>
      <c r="O34" s="454"/>
    </row>
    <row r="35" spans="4:15" x14ac:dyDescent="0.2">
      <c r="D35" s="457"/>
      <c r="H35" s="458"/>
      <c r="I35" s="459"/>
      <c r="N35" s="288" t="s">
        <v>480</v>
      </c>
      <c r="O35" s="405">
        <f>D11</f>
        <v>4099411</v>
      </c>
    </row>
    <row r="36" spans="4:15" x14ac:dyDescent="0.2">
      <c r="D36" s="457"/>
      <c r="H36" s="406"/>
      <c r="I36" s="459"/>
      <c r="N36" s="407" t="s">
        <v>481</v>
      </c>
      <c r="O36" s="405">
        <f>SUM(E7:G7)</f>
        <v>8180000</v>
      </c>
    </row>
    <row r="37" spans="4:15" x14ac:dyDescent="0.2">
      <c r="D37" s="2"/>
      <c r="N37" s="408" t="s">
        <v>482</v>
      </c>
      <c r="O37" s="405">
        <f>O31</f>
        <v>3916440</v>
      </c>
    </row>
    <row r="38" spans="4:15" x14ac:dyDescent="0.2">
      <c r="D38" s="409" t="s">
        <v>483</v>
      </c>
      <c r="N38" s="408" t="s">
        <v>484</v>
      </c>
      <c r="O38" s="410">
        <f>仕訳帳・設定!I108</f>
        <v>650000</v>
      </c>
    </row>
    <row r="39" spans="4:15" x14ac:dyDescent="0.2">
      <c r="N39" s="408" t="s">
        <v>485</v>
      </c>
      <c r="O39" s="410">
        <f>仕訳帳・設定!I80</f>
        <v>907584</v>
      </c>
    </row>
    <row r="40" spans="4:15" x14ac:dyDescent="0.2">
      <c r="N40" s="411" t="s">
        <v>486</v>
      </c>
      <c r="O40" s="405">
        <f>O35+O36-O37+O38+O39</f>
        <v>9920555</v>
      </c>
    </row>
    <row r="42" spans="4:15" x14ac:dyDescent="0.2">
      <c r="N42" t="s">
        <v>487</v>
      </c>
    </row>
  </sheetData>
  <mergeCells count="16">
    <mergeCell ref="B4:C5"/>
    <mergeCell ref="D4:H4"/>
    <mergeCell ref="I4:N4"/>
    <mergeCell ref="O4:O5"/>
    <mergeCell ref="O6:O29"/>
    <mergeCell ref="B8:B11"/>
    <mergeCell ref="B14:B26"/>
    <mergeCell ref="B27:C27"/>
    <mergeCell ref="B28:C28"/>
    <mergeCell ref="B29:C29"/>
    <mergeCell ref="N34:O34"/>
    <mergeCell ref="B30:C30"/>
    <mergeCell ref="B31:C31"/>
    <mergeCell ref="D33:D36"/>
    <mergeCell ref="H33:H35"/>
    <mergeCell ref="I33:I36"/>
  </mergeCells>
  <phoneticPr fontId="42"/>
  <printOptions horizontalCentered="1" headings="1" gridLines="1"/>
  <pageMargins left="0.23611111111111099" right="0.23611111111111099" top="0.23611111111111099" bottom="0.23611111111111099"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DDDD"/>
  </sheetPr>
  <dimension ref="B1:Q42"/>
  <sheetViews>
    <sheetView topLeftCell="A9" zoomScaleNormal="100" workbookViewId="0">
      <selection activeCell="E24" sqref="E24"/>
    </sheetView>
  </sheetViews>
  <sheetFormatPr defaultColWidth="12.296875" defaultRowHeight="12" x14ac:dyDescent="0.2"/>
  <cols>
    <col min="1" max="1" width="3.3984375" customWidth="1"/>
    <col min="2" max="2" width="3.19921875" customWidth="1"/>
    <col min="4" max="14" width="10.59765625" customWidth="1"/>
    <col min="15" max="15" width="14.19921875" customWidth="1"/>
  </cols>
  <sheetData>
    <row r="1" spans="2:15" ht="8.25" customHeight="1" x14ac:dyDescent="0.2">
      <c r="B1" s="282" t="s">
        <v>488</v>
      </c>
    </row>
    <row r="2" spans="2:15" ht="16.5" x14ac:dyDescent="0.2">
      <c r="B2" s="283"/>
      <c r="C2" s="284" t="s">
        <v>423</v>
      </c>
      <c r="D2" s="285"/>
      <c r="E2" s="285"/>
      <c r="F2" s="285"/>
      <c r="G2" s="285"/>
      <c r="H2" s="286"/>
      <c r="I2" s="284" t="s">
        <v>424</v>
      </c>
      <c r="J2" s="285"/>
      <c r="K2" s="285"/>
      <c r="L2" s="285"/>
      <c r="M2" s="285"/>
      <c r="N2" s="287"/>
      <c r="O2" s="285"/>
    </row>
    <row r="3" spans="2:15" ht="9" customHeight="1" x14ac:dyDescent="0.2"/>
    <row r="4" spans="2:15" x14ac:dyDescent="0.2">
      <c r="B4" s="460" t="s">
        <v>425</v>
      </c>
      <c r="C4" s="460"/>
      <c r="D4" s="461" t="s">
        <v>426</v>
      </c>
      <c r="E4" s="461"/>
      <c r="F4" s="461"/>
      <c r="G4" s="461"/>
      <c r="H4" s="461"/>
      <c r="I4" s="462" t="s">
        <v>427</v>
      </c>
      <c r="J4" s="462"/>
      <c r="K4" s="462"/>
      <c r="L4" s="462"/>
      <c r="M4" s="462"/>
      <c r="N4" s="462"/>
      <c r="O4" s="463" t="s">
        <v>428</v>
      </c>
    </row>
    <row r="5" spans="2:15" x14ac:dyDescent="0.2">
      <c r="B5" s="460"/>
      <c r="C5" s="460"/>
      <c r="D5" s="289" t="s">
        <v>429</v>
      </c>
      <c r="E5" s="290" t="s">
        <v>430</v>
      </c>
      <c r="F5" s="290" t="s">
        <v>431</v>
      </c>
      <c r="G5" s="291" t="s">
        <v>432</v>
      </c>
      <c r="H5" s="292" t="s">
        <v>433</v>
      </c>
      <c r="I5" s="293" t="s">
        <v>434</v>
      </c>
      <c r="J5" s="294" t="s">
        <v>430</v>
      </c>
      <c r="K5" s="290" t="s">
        <v>431</v>
      </c>
      <c r="L5" s="295" t="s">
        <v>432</v>
      </c>
      <c r="M5" s="296" t="s">
        <v>435</v>
      </c>
      <c r="N5" s="297" t="s">
        <v>436</v>
      </c>
      <c r="O5" s="463"/>
    </row>
    <row r="6" spans="2:15" x14ac:dyDescent="0.2">
      <c r="B6" s="298"/>
      <c r="C6" s="299" t="s">
        <v>437</v>
      </c>
      <c r="D6" s="305" t="s">
        <v>442</v>
      </c>
      <c r="E6" s="301" t="s">
        <v>442</v>
      </c>
      <c r="F6" s="302" t="s">
        <v>442</v>
      </c>
      <c r="G6" s="303" t="s">
        <v>442</v>
      </c>
      <c r="H6" s="304"/>
      <c r="I6" s="305" t="s">
        <v>442</v>
      </c>
      <c r="J6" s="302" t="s">
        <v>442</v>
      </c>
      <c r="K6" s="302" t="s">
        <v>442</v>
      </c>
      <c r="L6" s="303" t="s">
        <v>442</v>
      </c>
      <c r="M6" s="306" t="s">
        <v>443</v>
      </c>
      <c r="N6" s="307" t="s">
        <v>444</v>
      </c>
      <c r="O6" s="464"/>
    </row>
    <row r="7" spans="2:15" x14ac:dyDescent="0.2">
      <c r="B7" s="309"/>
      <c r="C7" s="41" t="s">
        <v>445</v>
      </c>
      <c r="D7" s="310">
        <v>240000</v>
      </c>
      <c r="E7" s="311"/>
      <c r="F7" s="312"/>
      <c r="G7" s="313"/>
      <c r="H7" s="314"/>
      <c r="I7" s="315" t="s">
        <v>442</v>
      </c>
      <c r="J7" s="312" t="s">
        <v>442</v>
      </c>
      <c r="K7" s="312" t="s">
        <v>442</v>
      </c>
      <c r="L7" s="313" t="s">
        <v>442</v>
      </c>
      <c r="M7" s="306"/>
      <c r="N7" s="307"/>
      <c r="O7" s="464"/>
    </row>
    <row r="8" spans="2:15" x14ac:dyDescent="0.2">
      <c r="B8" s="465" t="s">
        <v>446</v>
      </c>
      <c r="C8" s="316" t="s">
        <v>447</v>
      </c>
      <c r="D8" s="412">
        <f>仕訳帳・設定!I109+8180000</f>
        <v>12279411</v>
      </c>
      <c r="E8" s="318"/>
      <c r="F8" s="307"/>
      <c r="G8" s="319"/>
      <c r="H8" s="320" t="s">
        <v>442</v>
      </c>
      <c r="I8" s="317">
        <f>D8</f>
        <v>12279411</v>
      </c>
      <c r="J8" s="307"/>
      <c r="K8" s="307"/>
      <c r="L8" s="319"/>
      <c r="M8" s="321" t="s">
        <v>442</v>
      </c>
      <c r="N8" s="322" t="s">
        <v>448</v>
      </c>
      <c r="O8" s="464"/>
    </row>
    <row r="9" spans="2:15" x14ac:dyDescent="0.2">
      <c r="B9" s="465"/>
      <c r="C9" s="323" t="s">
        <v>449</v>
      </c>
      <c r="D9" s="324">
        <f>IF(D7&lt;550000,0,(IF(D7&lt;1625000,D7-550000,IF(D7&lt;1800000,D7-D7*0.4-100000,IF(D7&lt;3600000,D7-(D7*0.3+80000),IF(D7&lt;6600000,D7-(D7*0.2+440000),IF(D7&lt;8500000,D7-(D7*0.1+1100000),D7-1950000)))))))</f>
        <v>0</v>
      </c>
      <c r="E9" s="324">
        <f>IF(E7&lt;550000,0,(IF(E7&lt;1625000,E7-550000,IF(E7&lt;1800000,E7-E7*0.4-100000,IF(E7&lt;3600000,E7-(E7*0.3+80000),IF(E7&lt;6600000,E7-(E7*0.2+440000),IF(E7&lt;8500000,E7-(E7*0.1+1100000),E7-1950000)))))))</f>
        <v>0</v>
      </c>
      <c r="F9" s="324">
        <f>IF(F7&lt;550000,0,(IF(F7&lt;1625000,F7-550000,IF(F7&lt;1800000,F7-F7*0.4-100000,IF(F7&lt;3600000,F7-(F7*0.3+80000),IF(F7&lt;6600000,F7-(F7*0.2+440000),IF(F7&lt;8500000,F7-(F7*0.1+1100000),F7-1950000)))))))</f>
        <v>0</v>
      </c>
      <c r="G9" s="324">
        <f>IF(G7&lt;550000,0,(IF(G7&lt;1625000,G7-550000,IF(G7&lt;1800000,G7-G7*0.4-100000,IF(G7&lt;3600000,G7-(G7*0.3+80000),IF(G7&lt;6600000,G7-(G7*0.2+440000),IF(G7&lt;8500000,G7-(G7*0.1+1100000),G7-1950000)))))))</f>
        <v>0</v>
      </c>
      <c r="H9" s="325" t="s">
        <v>442</v>
      </c>
      <c r="I9" s="326">
        <f>D9</f>
        <v>0</v>
      </c>
      <c r="J9" s="322">
        <f>E9</f>
        <v>0</v>
      </c>
      <c r="K9" s="322">
        <f>F9</f>
        <v>0</v>
      </c>
      <c r="L9" s="327">
        <f>G9</f>
        <v>0</v>
      </c>
      <c r="M9" s="321" t="s">
        <v>442</v>
      </c>
      <c r="N9" s="322" t="s">
        <v>442</v>
      </c>
      <c r="O9" s="464"/>
    </row>
    <row r="10" spans="2:15" x14ac:dyDescent="0.2">
      <c r="B10" s="465"/>
      <c r="C10" s="323" t="s">
        <v>450</v>
      </c>
      <c r="D10" s="326"/>
      <c r="E10" s="328"/>
      <c r="F10" s="322"/>
      <c r="G10" s="327"/>
      <c r="H10" s="325" t="s">
        <v>442</v>
      </c>
      <c r="I10" s="326">
        <f>D10</f>
        <v>0</v>
      </c>
      <c r="J10" s="328"/>
      <c r="K10" s="322"/>
      <c r="L10" s="327"/>
      <c r="M10" s="321" t="s">
        <v>442</v>
      </c>
      <c r="N10" s="322" t="s">
        <v>442</v>
      </c>
      <c r="O10" s="464"/>
    </row>
    <row r="11" spans="2:15" x14ac:dyDescent="0.2">
      <c r="B11" s="465"/>
      <c r="C11" s="329" t="s">
        <v>451</v>
      </c>
      <c r="D11" s="330">
        <f>SUM(D8:D10)</f>
        <v>12279411</v>
      </c>
      <c r="E11" s="331">
        <f>SUM(E8:E10)</f>
        <v>0</v>
      </c>
      <c r="F11" s="331">
        <f>SUM(F8:F10)</f>
        <v>0</v>
      </c>
      <c r="G11" s="332">
        <f>SUM(G8:G10)</f>
        <v>0</v>
      </c>
      <c r="H11" s="333"/>
      <c r="I11" s="334">
        <f>SUM(I8:I10)</f>
        <v>12279411</v>
      </c>
      <c r="J11" s="335">
        <f>SUM(J8:J10)</f>
        <v>0</v>
      </c>
      <c r="K11" s="335">
        <f>SUM(K8:K10)</f>
        <v>0</v>
      </c>
      <c r="L11" s="336">
        <f>SUM(L8:L10)</f>
        <v>0</v>
      </c>
      <c r="M11" s="321" t="s">
        <v>442</v>
      </c>
      <c r="N11" s="322" t="s">
        <v>442</v>
      </c>
      <c r="O11" s="464"/>
    </row>
    <row r="12" spans="2:15" x14ac:dyDescent="0.2">
      <c r="B12" s="337"/>
      <c r="C12" s="338" t="s">
        <v>452</v>
      </c>
      <c r="D12" s="339"/>
      <c r="E12" s="340"/>
      <c r="F12" s="341"/>
      <c r="G12" s="342"/>
      <c r="H12" s="343"/>
      <c r="I12" s="344"/>
      <c r="J12" s="341"/>
      <c r="K12" s="341"/>
      <c r="L12" s="345"/>
      <c r="M12" s="321"/>
      <c r="N12" s="322"/>
      <c r="O12" s="464"/>
    </row>
    <row r="13" spans="2:15" x14ac:dyDescent="0.2">
      <c r="B13" s="337"/>
      <c r="C13" s="346" t="s">
        <v>453</v>
      </c>
      <c r="D13" s="347">
        <v>21300</v>
      </c>
      <c r="E13" s="348"/>
      <c r="F13" s="349"/>
      <c r="G13" s="350"/>
      <c r="H13" s="351"/>
      <c r="I13" s="326">
        <f>D13</f>
        <v>21300</v>
      </c>
      <c r="J13" s="349"/>
      <c r="K13" s="349"/>
      <c r="L13" s="350"/>
      <c r="M13" s="321"/>
      <c r="N13" s="322"/>
      <c r="O13" s="464"/>
    </row>
    <row r="14" spans="2:15" x14ac:dyDescent="0.2">
      <c r="B14" s="466" t="s">
        <v>454</v>
      </c>
      <c r="C14" s="316" t="s">
        <v>455</v>
      </c>
      <c r="D14" s="412">
        <v>1060000</v>
      </c>
      <c r="E14" s="318" t="s">
        <v>442</v>
      </c>
      <c r="F14" s="307"/>
      <c r="G14" s="319"/>
      <c r="H14" s="320"/>
      <c r="I14" s="317">
        <f>D14</f>
        <v>1060000</v>
      </c>
      <c r="J14" s="307"/>
      <c r="K14" s="307"/>
      <c r="L14" s="319"/>
      <c r="M14" s="321">
        <f>D14</f>
        <v>1060000</v>
      </c>
      <c r="N14" s="322" t="s">
        <v>442</v>
      </c>
      <c r="O14" s="464"/>
    </row>
    <row r="15" spans="2:15" x14ac:dyDescent="0.2">
      <c r="B15" s="466"/>
      <c r="C15" s="323" t="s">
        <v>456</v>
      </c>
      <c r="D15" s="326">
        <v>204190</v>
      </c>
      <c r="E15" s="352">
        <v>204190</v>
      </c>
      <c r="F15" s="322">
        <v>204190</v>
      </c>
      <c r="G15" s="327">
        <v>204190</v>
      </c>
      <c r="H15" s="353"/>
      <c r="I15" s="326">
        <f>D15</f>
        <v>204190</v>
      </c>
      <c r="J15" s="352">
        <f t="shared" ref="J15:L17" si="0">E15</f>
        <v>204190</v>
      </c>
      <c r="K15" s="352">
        <f t="shared" si="0"/>
        <v>204190</v>
      </c>
      <c r="L15" s="352">
        <f t="shared" si="0"/>
        <v>204190</v>
      </c>
      <c r="M15" s="321" t="s">
        <v>442</v>
      </c>
      <c r="N15" s="322">
        <f>SUM(D15:G15)</f>
        <v>816760</v>
      </c>
      <c r="O15" s="464"/>
    </row>
    <row r="16" spans="2:15" x14ac:dyDescent="0.2">
      <c r="B16" s="466"/>
      <c r="C16" s="323" t="s">
        <v>457</v>
      </c>
      <c r="D16" s="326">
        <v>599680</v>
      </c>
      <c r="E16" s="352">
        <v>239870</v>
      </c>
      <c r="F16" s="322">
        <v>119940</v>
      </c>
      <c r="G16" s="327">
        <v>239870</v>
      </c>
      <c r="H16" s="351"/>
      <c r="I16" s="326">
        <f>D16</f>
        <v>599680</v>
      </c>
      <c r="J16" s="352">
        <f t="shared" si="0"/>
        <v>239870</v>
      </c>
      <c r="K16" s="352">
        <f t="shared" si="0"/>
        <v>119940</v>
      </c>
      <c r="L16" s="352">
        <f t="shared" si="0"/>
        <v>239870</v>
      </c>
      <c r="M16" s="321" t="s">
        <v>442</v>
      </c>
      <c r="N16" s="322">
        <f>SUM(D16:G16)</f>
        <v>1199360</v>
      </c>
      <c r="O16" s="464"/>
    </row>
    <row r="17" spans="2:15" x14ac:dyDescent="0.2">
      <c r="B17" s="466"/>
      <c r="C17" s="323" t="s">
        <v>458</v>
      </c>
      <c r="D17" s="326">
        <v>600000</v>
      </c>
      <c r="E17" s="352">
        <v>168000</v>
      </c>
      <c r="F17" s="322">
        <v>168000</v>
      </c>
      <c r="G17" s="327">
        <v>168000</v>
      </c>
      <c r="H17" s="351"/>
      <c r="I17" s="326">
        <f>D17</f>
        <v>600000</v>
      </c>
      <c r="J17" s="352">
        <f t="shared" si="0"/>
        <v>168000</v>
      </c>
      <c r="K17" s="352">
        <f t="shared" si="0"/>
        <v>168000</v>
      </c>
      <c r="L17" s="352">
        <f t="shared" si="0"/>
        <v>168000</v>
      </c>
      <c r="M17" s="321"/>
      <c r="N17" s="322">
        <f>SUM(D17:G17)</f>
        <v>1104000</v>
      </c>
      <c r="O17" s="464"/>
    </row>
    <row r="18" spans="2:15" x14ac:dyDescent="0.2">
      <c r="B18" s="466"/>
      <c r="C18" s="323" t="s">
        <v>459</v>
      </c>
      <c r="D18" s="326">
        <v>100000</v>
      </c>
      <c r="E18" s="324">
        <v>50000</v>
      </c>
      <c r="F18" s="354">
        <v>50000</v>
      </c>
      <c r="G18" s="355">
        <v>50000</v>
      </c>
      <c r="H18" s="351"/>
      <c r="I18" s="326">
        <v>70000</v>
      </c>
      <c r="J18" s="349">
        <v>28000</v>
      </c>
      <c r="K18" s="349">
        <v>28000</v>
      </c>
      <c r="L18" s="350">
        <v>28000</v>
      </c>
      <c r="M18" s="356"/>
      <c r="N18" s="322" t="s">
        <v>442</v>
      </c>
      <c r="O18" s="464"/>
    </row>
    <row r="19" spans="2:15" x14ac:dyDescent="0.2">
      <c r="B19" s="466"/>
      <c r="C19" s="323" t="s">
        <v>460</v>
      </c>
      <c r="D19" s="326">
        <v>50000</v>
      </c>
      <c r="E19" s="324"/>
      <c r="F19" s="354"/>
      <c r="G19" s="355"/>
      <c r="H19" s="351"/>
      <c r="I19" s="326">
        <v>25000</v>
      </c>
      <c r="J19" s="349"/>
      <c r="K19" s="349"/>
      <c r="L19" s="350"/>
      <c r="M19" s="356"/>
      <c r="N19" s="322"/>
      <c r="O19" s="464"/>
    </row>
    <row r="20" spans="2:15" x14ac:dyDescent="0.2">
      <c r="B20" s="466"/>
      <c r="C20" s="323" t="s">
        <v>461</v>
      </c>
      <c r="D20" s="326"/>
      <c r="E20" s="324"/>
      <c r="F20" s="354"/>
      <c r="G20" s="355"/>
      <c r="H20" s="351"/>
      <c r="I20" s="326"/>
      <c r="J20" s="349"/>
      <c r="K20" s="349"/>
      <c r="L20" s="350"/>
      <c r="M20" s="356"/>
      <c r="N20" s="322"/>
      <c r="O20" s="464"/>
    </row>
    <row r="21" spans="2:15" x14ac:dyDescent="0.2">
      <c r="B21" s="466"/>
      <c r="C21" s="357" t="s">
        <v>462</v>
      </c>
      <c r="D21" s="326"/>
      <c r="E21" s="324"/>
      <c r="F21" s="354"/>
      <c r="G21" s="355"/>
      <c r="H21" s="351"/>
      <c r="I21" s="326"/>
      <c r="J21" s="349"/>
      <c r="K21" s="349"/>
      <c r="L21" s="350"/>
      <c r="M21" s="356"/>
      <c r="N21" s="322"/>
      <c r="O21" s="464"/>
    </row>
    <row r="22" spans="2:15" x14ac:dyDescent="0.2">
      <c r="B22" s="466"/>
      <c r="C22" s="357" t="s">
        <v>463</v>
      </c>
      <c r="D22" s="326"/>
      <c r="E22" s="324"/>
      <c r="F22" s="354"/>
      <c r="G22" s="355"/>
      <c r="H22" s="351"/>
      <c r="I22" s="326"/>
      <c r="J22" s="349"/>
      <c r="K22" s="349"/>
      <c r="L22" s="350"/>
      <c r="M22" s="356"/>
      <c r="N22" s="322"/>
      <c r="O22" s="464"/>
    </row>
    <row r="23" spans="2:15" x14ac:dyDescent="0.2">
      <c r="B23" s="466"/>
      <c r="C23" s="323" t="s">
        <v>464</v>
      </c>
      <c r="D23" s="326"/>
      <c r="E23" s="352" t="s">
        <v>442</v>
      </c>
      <c r="F23" s="322"/>
      <c r="G23" s="327"/>
      <c r="H23" s="351"/>
      <c r="I23" s="326" t="str">
        <f>IF(D23&gt;0,330000,"")</f>
        <v/>
      </c>
      <c r="J23" s="349"/>
      <c r="K23" s="349"/>
      <c r="L23" s="350"/>
      <c r="M23" s="321"/>
      <c r="N23" s="322" t="s">
        <v>442</v>
      </c>
      <c r="O23" s="464"/>
    </row>
    <row r="24" spans="2:15" x14ac:dyDescent="0.2">
      <c r="B24" s="466"/>
      <c r="C24" s="323" t="s">
        <v>465</v>
      </c>
      <c r="D24" s="413">
        <f>580000+380000*3</f>
        <v>1720000</v>
      </c>
      <c r="E24" s="348"/>
      <c r="F24" s="349"/>
      <c r="G24" s="350"/>
      <c r="H24" s="351"/>
      <c r="I24" s="414">
        <f>450000+330000*3</f>
        <v>1440000</v>
      </c>
      <c r="J24" s="349"/>
      <c r="K24" s="349"/>
      <c r="L24" s="350"/>
      <c r="M24" s="321"/>
      <c r="N24" s="322" t="s">
        <v>442</v>
      </c>
      <c r="O24" s="464"/>
    </row>
    <row r="25" spans="2:15" x14ac:dyDescent="0.2">
      <c r="B25" s="466"/>
      <c r="C25" s="323" t="s">
        <v>467</v>
      </c>
      <c r="D25" s="326">
        <v>580000</v>
      </c>
      <c r="E25" s="348">
        <v>480000</v>
      </c>
      <c r="F25" s="380">
        <v>480000</v>
      </c>
      <c r="G25" s="381">
        <v>480000</v>
      </c>
      <c r="H25" s="359" t="s">
        <v>466</v>
      </c>
      <c r="I25" s="326">
        <v>430000</v>
      </c>
      <c r="J25" s="349">
        <v>430000</v>
      </c>
      <c r="K25" s="349">
        <v>430000</v>
      </c>
      <c r="L25" s="350">
        <v>430000</v>
      </c>
      <c r="M25" s="321"/>
      <c r="N25" s="322" t="s">
        <v>442</v>
      </c>
      <c r="O25" s="464"/>
    </row>
    <row r="26" spans="2:15" x14ac:dyDescent="0.2">
      <c r="B26" s="466"/>
      <c r="C26" s="361" t="s">
        <v>468</v>
      </c>
      <c r="D26" s="362">
        <f>SUM(D12:D25)</f>
        <v>4935170</v>
      </c>
      <c r="E26" s="363">
        <f>SUM(E12:E25)</f>
        <v>1142060</v>
      </c>
      <c r="F26" s="364">
        <f>SUM(F12:F25)</f>
        <v>1022130</v>
      </c>
      <c r="G26" s="365">
        <f>SUM(G12:G25)</f>
        <v>1142060</v>
      </c>
      <c r="H26" s="360">
        <v>0.7</v>
      </c>
      <c r="I26" s="362">
        <f>SUM(I12:I25)</f>
        <v>4450170</v>
      </c>
      <c r="J26" s="364">
        <f>SUM(J12:J25)</f>
        <v>1070060</v>
      </c>
      <c r="K26" s="364">
        <f>SUM(K12:K25)</f>
        <v>950130</v>
      </c>
      <c r="L26" s="365">
        <f>SUM(L12:L25)</f>
        <v>1070060</v>
      </c>
      <c r="M26" s="367"/>
      <c r="N26" s="368" t="s">
        <v>442</v>
      </c>
      <c r="O26" s="464"/>
    </row>
    <row r="27" spans="2:15" x14ac:dyDescent="0.2">
      <c r="B27" s="467" t="s">
        <v>469</v>
      </c>
      <c r="C27" s="467"/>
      <c r="D27" s="369">
        <f>IF(D11=0,0,INT((D11-D26)/1000)*1000)</f>
        <v>7344000</v>
      </c>
      <c r="E27" s="370">
        <f>IF(E11=0,0,INT((E11-E26)/1000)*1000)</f>
        <v>0</v>
      </c>
      <c r="F27" s="371">
        <f>IF(F11=0,0,INT((F11-F26)/1000)*1000)</f>
        <v>0</v>
      </c>
      <c r="G27" s="372">
        <f>IF(G11=0,0,INT((G11-G26)/1000)*1000)</f>
        <v>0</v>
      </c>
      <c r="H27" s="373"/>
      <c r="I27" s="374">
        <f>IF(I11=0,0,INT((I11-I26)/1000)*1000)</f>
        <v>7829000</v>
      </c>
      <c r="J27" s="375">
        <f>IF(J11=0,0,INT((J11-J26)/1000)*1000)</f>
        <v>0</v>
      </c>
      <c r="K27" s="375">
        <f>IF(K11=0,0,INT((K11-K26)/1000)*1000)</f>
        <v>0</v>
      </c>
      <c r="L27" s="372">
        <f>IF(L11=0,0,INT((L11-L26)/1000)*1000)</f>
        <v>0</v>
      </c>
      <c r="M27" s="376"/>
      <c r="N27" s="377"/>
      <c r="O27" s="464"/>
    </row>
    <row r="28" spans="2:15" x14ac:dyDescent="0.2">
      <c r="B28" s="468" t="s">
        <v>470</v>
      </c>
      <c r="C28" s="468"/>
      <c r="D28" s="378">
        <f>INT(0.1*(1.021*(IF(D27&lt;1,0,IF(D27&lt;195*10^4,D27*0.05,IF(D27&lt;330*10^4,D27*0.1-97500,IF(D27&lt;695*10^4,D27*0.2-427500,IF(D27&lt;9000*10^4,D27*0.23-636000,IF(D27&lt;1800*10^4,D27*0.33-1536000,IH27*0.4-2796000)))))))))*10</f>
        <v>1075230</v>
      </c>
      <c r="E28" s="379">
        <f>INT(0.1*(1.021*(IF(E27&lt;1,0,IF(E27&lt;195*10^4,E27*0.05,IF(E27&lt;330*10^4,E27*0.1-97500,IF(E27&lt;695*10^4,E27*0.2-427500,IF(E27&lt;9000*10^4,E27*0.23-636000,IF(E27&lt;1800*10^4,E27*0.33-1536000,II27*0.4-2796000)))))))))*10</f>
        <v>0</v>
      </c>
      <c r="F28" s="380">
        <f>INT(0.1*(1.021*(IF(F27&lt;1,0,IF(F27&lt;195*10^4,F27*0.05,IF(F27&lt;330*10^4,F27*0.1-97500,IF(F27&lt;695*10^4,F27*0.2-427500,IF(F27&lt;9000*10^4,F27*0.23-636000,IF(F27&lt;1800*10^4,F27*0.33-1536000,IJ27*0.4-2796000)))))))))*10</f>
        <v>0</v>
      </c>
      <c r="G28" s="381">
        <f>INT(0.1*(1.021*(IF(G27&lt;1,0,IF(G27&lt;195*10^4,G27*0.05,IF(G27&lt;330*10^4,G27*0.1-97500,IF(G27&lt;695*10^4,G27*0.2-427500,IF(G27&lt;9000*10^4,G27*0.23-636000,IF(G27&lt;1800*10^4,G27*0.33-1536000,IK27*0.4-2796000)))))))))*10</f>
        <v>0</v>
      </c>
      <c r="H28" s="382"/>
      <c r="I28" s="378">
        <f>(INT(I27*0.06/100)*100)+(INT(I27*0.04/100)*100)</f>
        <v>782800</v>
      </c>
      <c r="J28" s="380">
        <f>IF(J27&gt;0,(INT(J27*0.06/100)*100)+(INT(J27*0.04/100)*100),0)</f>
        <v>0</v>
      </c>
      <c r="K28" s="380">
        <f>IF(K27&gt;0,(INT(K27*0.06/100)*100)+(INT(K27*0.04/100)*100),0)</f>
        <v>0</v>
      </c>
      <c r="L28" s="381">
        <f>IF(L27&gt;0,(INT(L27*0.06/100)*100)+(INT(L27*0.04/100)*100),0)</f>
        <v>0</v>
      </c>
      <c r="M28" s="383"/>
      <c r="N28" s="384"/>
      <c r="O28" s="464"/>
    </row>
    <row r="29" spans="2:15" x14ac:dyDescent="0.2">
      <c r="B29" s="469" t="s">
        <v>471</v>
      </c>
      <c r="C29" s="469"/>
      <c r="D29" s="334">
        <v>7344</v>
      </c>
      <c r="E29" s="331"/>
      <c r="F29" s="335"/>
      <c r="G29" s="336"/>
      <c r="H29" s="385" t="s">
        <v>472</v>
      </c>
      <c r="I29" s="334">
        <f>IF(I27&gt;2000000,2500,IF(I27&gt;0,(SUM(D21:D25)-SUM(I21:I25))*0.05,0))</f>
        <v>2500</v>
      </c>
      <c r="J29" s="335">
        <f>IF(J27&gt;2000000,2500,IF(J27&gt;0,(SUM(E21:E25)-SUM(J21:J25))*0.05,0))</f>
        <v>0</v>
      </c>
      <c r="K29" s="335">
        <f>IF(K27&gt;2000000,2500,IF(K27&gt;0,(SUM(F21:F25)-SUM(K21:K25))*0.05,0))</f>
        <v>0</v>
      </c>
      <c r="L29" s="336">
        <f>IF(L27&gt;2000000,2500,IF(L27&gt;0,(SUM(G21:G25)-SUM(L21:L25))*0.05,0))</f>
        <v>0</v>
      </c>
      <c r="M29" s="386"/>
      <c r="N29" s="387"/>
      <c r="O29" s="464"/>
    </row>
    <row r="30" spans="2:15" x14ac:dyDescent="0.2">
      <c r="B30" s="455"/>
      <c r="C30" s="455"/>
      <c r="D30" s="388"/>
      <c r="E30" s="389"/>
      <c r="F30" s="389"/>
      <c r="G30" s="389"/>
      <c r="H30" s="390" t="s">
        <v>473</v>
      </c>
      <c r="I30" s="391">
        <f>IF(I11&lt;=280000,0,5800)</f>
        <v>5800</v>
      </c>
      <c r="J30" s="392">
        <f>IF(J11&lt;=280000,0,5800)</f>
        <v>0</v>
      </c>
      <c r="K30" s="392">
        <f>IF(K11&lt;=280000,0,5800)</f>
        <v>0</v>
      </c>
      <c r="L30" s="393">
        <f>IF(L11&lt;=280000,0,5800)</f>
        <v>0</v>
      </c>
      <c r="M30" s="394"/>
      <c r="N30" s="395"/>
      <c r="O30" s="308"/>
    </row>
    <row r="31" spans="2:15" x14ac:dyDescent="0.2">
      <c r="B31" s="456" t="s">
        <v>474</v>
      </c>
      <c r="C31" s="456"/>
      <c r="D31" s="396">
        <f>INT((D28-D29)/100)*100</f>
        <v>1067800</v>
      </c>
      <c r="E31" s="397">
        <f>INT((E28-E29)/100)*100</f>
        <v>0</v>
      </c>
      <c r="F31" s="397">
        <f>INT((F28-F29)/100)*100</f>
        <v>0</v>
      </c>
      <c r="G31" s="397">
        <f>INT((G28-G29)/100)*100</f>
        <v>0</v>
      </c>
      <c r="H31" s="403"/>
      <c r="I31" s="399">
        <f>INT((I28+I29+I30)/100)*100</f>
        <v>791100</v>
      </c>
      <c r="J31" s="400">
        <f>INT((J28-J29+J30)/100)*100</f>
        <v>0</v>
      </c>
      <c r="K31" s="400">
        <f>INT((K28-K29+K30)/100)*100</f>
        <v>0</v>
      </c>
      <c r="L31" s="401">
        <f>INT((L28-L29+L30)/100)*100</f>
        <v>0</v>
      </c>
      <c r="M31" s="402">
        <f>SUM(M12:M26)</f>
        <v>1060000</v>
      </c>
      <c r="N31" s="402">
        <f>SUM(N12:N26)</f>
        <v>3120120</v>
      </c>
      <c r="O31" s="403">
        <f>SUM(D28:G28)+SUM(I31:N31)</f>
        <v>6046450</v>
      </c>
    </row>
    <row r="32" spans="2:15" ht="8.25" customHeight="1" x14ac:dyDescent="0.2"/>
    <row r="33" spans="4:17" ht="14.25" customHeight="1" x14ac:dyDescent="0.2">
      <c r="D33" s="457" t="s">
        <v>475</v>
      </c>
      <c r="E33" s="404" t="s">
        <v>476</v>
      </c>
      <c r="H33" s="458" t="s">
        <v>477</v>
      </c>
      <c r="I33" s="459" t="s">
        <v>478</v>
      </c>
      <c r="M33" s="404"/>
    </row>
    <row r="34" spans="4:17" x14ac:dyDescent="0.2">
      <c r="D34" s="457"/>
      <c r="H34" s="458"/>
      <c r="I34" s="459"/>
      <c r="N34" s="454" t="s">
        <v>479</v>
      </c>
      <c r="O34" s="454"/>
    </row>
    <row r="35" spans="4:17" x14ac:dyDescent="0.2">
      <c r="D35" s="457"/>
      <c r="H35" s="458"/>
      <c r="I35" s="459"/>
      <c r="N35" s="288" t="s">
        <v>480</v>
      </c>
      <c r="O35" s="405">
        <f>D11</f>
        <v>12279411</v>
      </c>
    </row>
    <row r="36" spans="4:17" x14ac:dyDescent="0.2">
      <c r="D36" s="457"/>
      <c r="H36" s="406"/>
      <c r="I36" s="459"/>
      <c r="N36" s="407" t="s">
        <v>481</v>
      </c>
      <c r="O36" s="405">
        <f>SUM(E7:G7)</f>
        <v>0</v>
      </c>
    </row>
    <row r="37" spans="4:17" x14ac:dyDescent="0.2">
      <c r="D37" s="2"/>
      <c r="N37" s="408" t="s">
        <v>482</v>
      </c>
      <c r="O37" s="405">
        <f>O31</f>
        <v>6046450</v>
      </c>
    </row>
    <row r="38" spans="4:17" x14ac:dyDescent="0.2">
      <c r="D38" s="409"/>
      <c r="N38" s="408" t="s">
        <v>484</v>
      </c>
      <c r="O38" s="410">
        <f>仕訳帳・設定!I108</f>
        <v>650000</v>
      </c>
    </row>
    <row r="39" spans="4:17" x14ac:dyDescent="0.2">
      <c r="N39" s="408" t="s">
        <v>485</v>
      </c>
      <c r="O39" s="410">
        <f>仕訳帳・設定!I80</f>
        <v>907584</v>
      </c>
      <c r="Q39" s="415" t="s">
        <v>489</v>
      </c>
    </row>
    <row r="40" spans="4:17" x14ac:dyDescent="0.2">
      <c r="N40" s="411" t="s">
        <v>486</v>
      </c>
      <c r="O40" s="405">
        <f>O35+O36-O37+O38+O39</f>
        <v>7790545</v>
      </c>
      <c r="P40" s="164">
        <f>可処分試算!O40</f>
        <v>9920555</v>
      </c>
      <c r="Q40" s="416">
        <f>P40-O40</f>
        <v>2130010</v>
      </c>
    </row>
    <row r="42" spans="4:17" x14ac:dyDescent="0.2">
      <c r="N42" t="s">
        <v>487</v>
      </c>
    </row>
  </sheetData>
  <mergeCells count="16">
    <mergeCell ref="B4:C5"/>
    <mergeCell ref="D4:H4"/>
    <mergeCell ref="I4:N4"/>
    <mergeCell ref="O4:O5"/>
    <mergeCell ref="O6:O29"/>
    <mergeCell ref="B8:B11"/>
    <mergeCell ref="B14:B26"/>
    <mergeCell ref="B27:C27"/>
    <mergeCell ref="B28:C28"/>
    <mergeCell ref="B29:C29"/>
    <mergeCell ref="N34:O34"/>
    <mergeCell ref="B30:C30"/>
    <mergeCell ref="B31:C31"/>
    <mergeCell ref="D33:D36"/>
    <mergeCell ref="H33:H35"/>
    <mergeCell ref="I33:I36"/>
  </mergeCells>
  <phoneticPr fontId="42"/>
  <printOptions horizontalCentered="1" headings="1" gridLines="1"/>
  <pageMargins left="0.23611111111111099" right="0.23611111111111099" top="0.23611111111111099" bottom="0.23611111111111099"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1674</TotalTime>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簿記一巡</vt:lpstr>
      <vt:lpstr>仕訳帳・設定</vt:lpstr>
      <vt:lpstr>総勘定元帳</vt:lpstr>
      <vt:lpstr>損益計算書</vt:lpstr>
      <vt:lpstr>貸借対照表</vt:lpstr>
      <vt:lpstr>減価償却</vt:lpstr>
      <vt:lpstr>可処分試算</vt:lpstr>
      <vt:lpstr>可処分試算_専従者給与なし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Admin</cp:lastModifiedBy>
  <cp:revision>213</cp:revision>
  <cp:lastPrinted>2018-11-27T16:09:14Z</cp:lastPrinted>
  <dcterms:created xsi:type="dcterms:W3CDTF">2017-09-20T09:11:17Z</dcterms:created>
  <dcterms:modified xsi:type="dcterms:W3CDTF">2026-01-18T12:09:45Z</dcterms:modified>
  <dc:language>ja-JP</dc:language>
</cp:coreProperties>
</file>